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sb\Documents\"/>
    </mc:Choice>
  </mc:AlternateContent>
  <xr:revisionPtr revIDLastSave="0" documentId="8_{DC146C1E-81E6-4FF7-A3C7-4D516E0DFE8A}" xr6:coauthVersionLast="45" xr6:coauthVersionMax="45" xr10:uidLastSave="{00000000-0000-0000-0000-000000000000}"/>
  <bookViews>
    <workbookView xWindow="3480" yWindow="1236" windowWidth="17280" windowHeight="10680" tabRatio="823" activeTab="2" xr2:uid="{00000000-000D-0000-FFFF-FFFF00000000}"/>
  </bookViews>
  <sheets>
    <sheet name="Email Ex GB" sheetId="23" r:id="rId1"/>
    <sheet name="Ex Reports 66113346" sheetId="24" r:id="rId2"/>
    <sheet name="Ex IOM 1742503" sheetId="25" r:id="rId3"/>
  </sheets>
  <definedNames>
    <definedName name="_xlnm._FilterDatabase" localSheetId="2" hidden="1">'Ex IOM 1742503'!$I$6:$K$39</definedName>
    <definedName name="_xlnm.Print_Area" localSheetId="2">'Ex IOM 1742503'!$A$1:$AE$48</definedName>
    <definedName name="_xlnm.Print_Area" localSheetId="1">'Ex Reports 66113346'!$A$1:$Z$24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4" l="1"/>
  <c r="T29" i="25"/>
  <c r="T27" i="25"/>
  <c r="F29" i="25" l="1"/>
  <c r="G29" i="25" s="1"/>
  <c r="F27" i="25"/>
  <c r="G27" i="25" s="1"/>
  <c r="F25" i="25"/>
  <c r="G25" i="25" s="1"/>
  <c r="F23" i="25"/>
  <c r="G23" i="25" s="1"/>
  <c r="F21" i="25"/>
  <c r="G21" i="25" s="1"/>
  <c r="G19" i="25"/>
  <c r="F17" i="25"/>
  <c r="G17" i="25" s="1"/>
  <c r="F15" i="25"/>
  <c r="G15" i="25" s="1"/>
  <c r="F13" i="25"/>
  <c r="G13" i="25" s="1"/>
  <c r="F11" i="25"/>
  <c r="G11" i="25" s="1"/>
  <c r="F9" i="25"/>
  <c r="G9" i="25" s="1"/>
  <c r="G7" i="25"/>
  <c r="F7" i="25"/>
  <c r="Y9" i="25"/>
  <c r="Y11" i="25"/>
  <c r="Y13" i="25"/>
  <c r="Y15" i="25"/>
  <c r="Y17" i="25"/>
  <c r="Y19" i="25"/>
  <c r="Y21" i="25"/>
  <c r="Y23" i="25"/>
  <c r="Y25" i="25"/>
  <c r="Y27" i="25"/>
  <c r="Y29" i="25"/>
  <c r="Y7" i="25"/>
  <c r="Y31" i="25" s="1"/>
  <c r="X9" i="25"/>
  <c r="X11" i="25"/>
  <c r="X13" i="25"/>
  <c r="X15" i="25"/>
  <c r="X19" i="25"/>
  <c r="X23" i="25"/>
  <c r="X25" i="25"/>
  <c r="X27" i="25"/>
  <c r="X29" i="25"/>
  <c r="X7" i="25"/>
  <c r="W9" i="25"/>
  <c r="W11" i="25"/>
  <c r="W13" i="25"/>
  <c r="W15" i="25"/>
  <c r="W17" i="25"/>
  <c r="W19" i="25"/>
  <c r="W21" i="25"/>
  <c r="W23" i="25"/>
  <c r="W25" i="25"/>
  <c r="W27" i="25"/>
  <c r="W29" i="25"/>
  <c r="W7" i="25"/>
  <c r="W31" i="25" s="1"/>
  <c r="T9" i="25"/>
  <c r="T11" i="25"/>
  <c r="T13" i="25"/>
  <c r="T15" i="25"/>
  <c r="T17" i="25"/>
  <c r="T21" i="25"/>
  <c r="T23" i="25"/>
  <c r="T25" i="25"/>
  <c r="T31" i="25" s="1"/>
  <c r="T7" i="25"/>
  <c r="S9" i="25"/>
  <c r="S11" i="25"/>
  <c r="S13" i="25"/>
  <c r="S15" i="25"/>
  <c r="S19" i="25"/>
  <c r="S23" i="25"/>
  <c r="S25" i="25"/>
  <c r="S27" i="25"/>
  <c r="S29" i="25"/>
  <c r="S7" i="25"/>
  <c r="R9" i="25"/>
  <c r="R11" i="25"/>
  <c r="R13" i="25"/>
  <c r="R15" i="25"/>
  <c r="R17" i="25"/>
  <c r="R19" i="25"/>
  <c r="R21" i="25"/>
  <c r="R23" i="25"/>
  <c r="R25" i="25"/>
  <c r="R27" i="25"/>
  <c r="R29" i="25"/>
  <c r="R7" i="25"/>
  <c r="M27" i="25"/>
  <c r="AB27" i="25" s="1"/>
  <c r="N27" i="25"/>
  <c r="AC27" i="25" s="1"/>
  <c r="O27" i="25"/>
  <c r="M29" i="25"/>
  <c r="N29" i="25"/>
  <c r="AC29" i="25" s="1"/>
  <c r="O29" i="25"/>
  <c r="O9" i="25"/>
  <c r="O11" i="25"/>
  <c r="O13" i="25"/>
  <c r="O15" i="25"/>
  <c r="O17" i="25"/>
  <c r="AD17" i="25" s="1"/>
  <c r="AD19" i="25"/>
  <c r="O21" i="25"/>
  <c r="O23" i="25"/>
  <c r="O25" i="25"/>
  <c r="O7" i="25"/>
  <c r="AD7" i="25" s="1"/>
  <c r="N9" i="25"/>
  <c r="N11" i="25"/>
  <c r="AC11" i="25" s="1"/>
  <c r="N13" i="25"/>
  <c r="AC13" i="25" s="1"/>
  <c r="N15" i="25"/>
  <c r="AC15" i="25" s="1"/>
  <c r="N19" i="25"/>
  <c r="N23" i="25"/>
  <c r="N25" i="25"/>
  <c r="N7" i="25"/>
  <c r="AC7" i="25" s="1"/>
  <c r="M9" i="25"/>
  <c r="AB9" i="25" s="1"/>
  <c r="M11" i="25"/>
  <c r="AB11" i="25" s="1"/>
  <c r="M13" i="25"/>
  <c r="M15" i="25"/>
  <c r="M17" i="25"/>
  <c r="M19" i="25"/>
  <c r="AB19" i="25" s="1"/>
  <c r="M21" i="25"/>
  <c r="AB21" i="25" s="1"/>
  <c r="M23" i="25"/>
  <c r="AB23" i="25" s="1"/>
  <c r="M25" i="25"/>
  <c r="AB25" i="25" s="1"/>
  <c r="M7" i="25"/>
  <c r="M31" i="25" s="1"/>
  <c r="D29" i="25"/>
  <c r="D27" i="25"/>
  <c r="AC25" i="25" l="1"/>
  <c r="AD25" i="25"/>
  <c r="AD9" i="25"/>
  <c r="AD31" i="25" s="1"/>
  <c r="AD23" i="25"/>
  <c r="AD11" i="25"/>
  <c r="AC23" i="25"/>
  <c r="Z9" i="25"/>
  <c r="AD21" i="25"/>
  <c r="AB7" i="25"/>
  <c r="AB17" i="25"/>
  <c r="AC19" i="25"/>
  <c r="AB15" i="25"/>
  <c r="AB29" i="25"/>
  <c r="O31" i="25"/>
  <c r="AB13" i="25"/>
  <c r="AD27" i="25"/>
  <c r="AC9" i="25"/>
  <c r="AD15" i="25"/>
  <c r="R31" i="25"/>
  <c r="AD29" i="25"/>
  <c r="AD13" i="25"/>
  <c r="Z29" i="25"/>
  <c r="U23" i="25"/>
  <c r="Z13" i="25"/>
  <c r="Z19" i="25"/>
  <c r="Z11" i="25"/>
  <c r="U29" i="25"/>
  <c r="U25" i="25"/>
  <c r="Z7" i="25"/>
  <c r="U13" i="25"/>
  <c r="Z23" i="25"/>
  <c r="P15" i="25"/>
  <c r="P29" i="25"/>
  <c r="U11" i="25"/>
  <c r="Z15" i="25"/>
  <c r="U27" i="25"/>
  <c r="U7" i="25"/>
  <c r="U9" i="25"/>
  <c r="P9" i="25"/>
  <c r="P19" i="25"/>
  <c r="P27" i="25"/>
  <c r="U19" i="25"/>
  <c r="P13" i="25"/>
  <c r="P7" i="25"/>
  <c r="U15" i="25"/>
  <c r="Z27" i="25"/>
  <c r="Z25" i="25"/>
  <c r="P11" i="25"/>
  <c r="P23" i="25"/>
  <c r="AE23" i="25" s="1"/>
  <c r="P25" i="25"/>
  <c r="AE11" i="25" l="1"/>
  <c r="AB31" i="25"/>
  <c r="AE29" i="25"/>
  <c r="AE27" i="25"/>
  <c r="AE9" i="25"/>
  <c r="AE7" i="25"/>
  <c r="AE13" i="25"/>
  <c r="AE19" i="25"/>
  <c r="AE15" i="25"/>
  <c r="AE25" i="25"/>
  <c r="D25" i="25" l="1"/>
  <c r="D23" i="25"/>
  <c r="C21" i="25"/>
  <c r="D19" i="25"/>
  <c r="C17" i="25"/>
  <c r="D15" i="25"/>
  <c r="D13" i="25"/>
  <c r="D11" i="25"/>
  <c r="D9" i="25"/>
  <c r="D7" i="25"/>
  <c r="S16" i="24"/>
  <c r="S14" i="24"/>
  <c r="S12" i="24"/>
  <c r="S10" i="24"/>
  <c r="S8" i="24"/>
  <c r="N16" i="24"/>
  <c r="N14" i="24"/>
  <c r="X14" i="24" s="1"/>
  <c r="N12" i="24"/>
  <c r="X12" i="24" s="1"/>
  <c r="N10" i="24"/>
  <c r="X10" i="24" s="1"/>
  <c r="N8" i="24"/>
  <c r="X8" i="24" s="1"/>
  <c r="R16" i="24"/>
  <c r="Q16" i="24"/>
  <c r="R14" i="24"/>
  <c r="Q14" i="24"/>
  <c r="R12" i="24"/>
  <c r="Q12" i="24"/>
  <c r="R10" i="24"/>
  <c r="Q10" i="24"/>
  <c r="M16" i="24"/>
  <c r="M14" i="24"/>
  <c r="M12" i="24"/>
  <c r="M10" i="24"/>
  <c r="M8" i="24"/>
  <c r="R8" i="24"/>
  <c r="Q8" i="24"/>
  <c r="L16" i="24"/>
  <c r="V16" i="24" s="1"/>
  <c r="L14" i="24"/>
  <c r="L12" i="24"/>
  <c r="V12" i="24" s="1"/>
  <c r="L10" i="24"/>
  <c r="L8" i="24"/>
  <c r="F18" i="24"/>
  <c r="C18" i="24"/>
  <c r="G16" i="24"/>
  <c r="G14" i="24"/>
  <c r="G12" i="24"/>
  <c r="G10" i="24"/>
  <c r="G8" i="24"/>
  <c r="O10" i="24" l="1"/>
  <c r="V10" i="24"/>
  <c r="W12" i="24"/>
  <c r="Y12" i="24" s="1"/>
  <c r="V8" i="24"/>
  <c r="X16" i="24"/>
  <c r="V14" i="24"/>
  <c r="W8" i="24"/>
  <c r="Y8" i="24" s="1"/>
  <c r="W14" i="24"/>
  <c r="Y14" i="24" s="1"/>
  <c r="O16" i="24"/>
  <c r="W16" i="24"/>
  <c r="Y16" i="24" s="1"/>
  <c r="W10" i="24"/>
  <c r="Y10" i="24" s="1"/>
  <c r="S21" i="25"/>
  <c r="U21" i="25" s="1"/>
  <c r="X21" i="25"/>
  <c r="Z21" i="25" s="1"/>
  <c r="S17" i="25"/>
  <c r="X17" i="25"/>
  <c r="N17" i="25"/>
  <c r="D21" i="25"/>
  <c r="N21" i="25"/>
  <c r="O8" i="24"/>
  <c r="O12" i="24"/>
  <c r="T12" i="24"/>
  <c r="M18" i="24"/>
  <c r="W18" i="24" s="1"/>
  <c r="N18" i="24"/>
  <c r="O14" i="24"/>
  <c r="D17" i="25"/>
  <c r="T10" i="24"/>
  <c r="T14" i="24"/>
  <c r="T8" i="24"/>
  <c r="R18" i="24"/>
  <c r="T16" i="24"/>
  <c r="S18" i="24"/>
  <c r="Q18" i="24"/>
  <c r="L18" i="24"/>
  <c r="V18" i="24" s="1"/>
  <c r="X18" i="24" l="1"/>
  <c r="Z17" i="25"/>
  <c r="Z31" i="25" s="1"/>
  <c r="Z44" i="25" s="1"/>
  <c r="X31" i="25"/>
  <c r="U17" i="25"/>
  <c r="S31" i="25"/>
  <c r="N31" i="25"/>
  <c r="Y18" i="24"/>
  <c r="O18" i="24"/>
  <c r="P21" i="25"/>
  <c r="AE21" i="25" s="1"/>
  <c r="AC21" i="25"/>
  <c r="P17" i="25"/>
  <c r="AC17" i="25"/>
  <c r="AC31" i="25" s="1"/>
  <c r="T18" i="24"/>
  <c r="T22" i="24" s="1"/>
  <c r="T26" i="24" s="1"/>
  <c r="U31" i="25" l="1"/>
  <c r="U44" i="25" s="1"/>
  <c r="U48" i="25" s="1"/>
  <c r="U37" i="25"/>
  <c r="U41" i="25" s="1"/>
  <c r="AE17" i="25"/>
  <c r="AE31" i="25" s="1"/>
  <c r="P31" i="25"/>
</calcChain>
</file>

<file path=xl/sharedStrings.xml><?xml version="1.0" encoding="utf-8"?>
<sst xmlns="http://schemas.openxmlformats.org/spreadsheetml/2006/main" count="92" uniqueCount="32">
  <si>
    <t>Date</t>
  </si>
  <si>
    <t>Gary Benson</t>
  </si>
  <si>
    <t>Rebate</t>
  </si>
  <si>
    <t>TABCorp NRL FootyTAB Wagering Acc# 1742503</t>
  </si>
  <si>
    <t>Investment</t>
  </si>
  <si>
    <t>Return</t>
  </si>
  <si>
    <t>Win/Loss</t>
  </si>
  <si>
    <t>Total</t>
  </si>
  <si>
    <t>Turnover</t>
  </si>
  <si>
    <t>Dividends</t>
  </si>
  <si>
    <t>Rebate %</t>
  </si>
  <si>
    <t xml:space="preserve">Patelle </t>
  </si>
  <si>
    <t>GB</t>
  </si>
  <si>
    <t>SKH</t>
  </si>
  <si>
    <t>S Hegyi</t>
  </si>
  <si>
    <t xml:space="preserve">Wagering </t>
  </si>
  <si>
    <t>Profit / (Loss)</t>
  </si>
  <si>
    <t>Share</t>
  </si>
  <si>
    <t>Angelic City</t>
  </si>
  <si>
    <t xml:space="preserve">Angelic City </t>
  </si>
  <si>
    <t xml:space="preserve">This was paid to Gary Benson </t>
  </si>
  <si>
    <t>This amount is owed by Gary Benson to Angelic City</t>
  </si>
  <si>
    <t>%</t>
  </si>
  <si>
    <t>This was owed to Gary Benson from Angelic City</t>
  </si>
  <si>
    <t>Float 66113346</t>
  </si>
  <si>
    <t>Balance due 16/03/2017</t>
  </si>
  <si>
    <t>Paid to Gary Benson 18/04/2017</t>
  </si>
  <si>
    <t>Overpayment to Gary Benson</t>
  </si>
  <si>
    <t>Owed to Gary Benson from Angelic City</t>
  </si>
  <si>
    <t>Due to Angelic City from S Hegyi</t>
  </si>
  <si>
    <t>% Share</t>
  </si>
  <si>
    <t>This is owed to Angelic City from G Benson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</si>
</sst>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#.00;[Red]&quot;-&quot;#,###.00"/>
    <numFmt numFmtId="165" formatCode="dd&quot; &quot;mmmm&quot; &quot;yyyy"/>
    <numFmt numFmtId="166" formatCode="#,##0.00;[Red]\(#,##0.00\)"/>
    <numFmt numFmtId="167" formatCode="#,##0.00;[Red]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80099"/>
      <name val="Cambria"/>
      <family val="1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u/>
      <sz val="14"/>
      <color rgb="FF000000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98A8A"/>
        <bgColor rgb="FF198A8A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950E"/>
        <bgColor rgb="FFFF950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3" fillId="0" borderId="0"/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43" fontId="2" fillId="0" borderId="0" xfId="1" applyFont="1">
      <alignment vertical="center"/>
    </xf>
    <xf numFmtId="0" fontId="0" fillId="0" borderId="0" xfId="0" applyFont="1">
      <alignment vertical="center"/>
    </xf>
    <xf numFmtId="43" fontId="1" fillId="0" borderId="0" xfId="1" applyFont="1">
      <alignment vertic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43" fontId="0" fillId="0" borderId="0" xfId="1" applyFont="1">
      <alignment vertical="center"/>
    </xf>
    <xf numFmtId="0" fontId="0" fillId="0" borderId="0" xfId="0" applyAlignment="1"/>
    <xf numFmtId="43" fontId="2" fillId="0" borderId="0" xfId="1" applyFont="1" applyAlignment="1">
      <alignment horizontal="center" vertical="center"/>
    </xf>
    <xf numFmtId="0" fontId="11" fillId="0" borderId="0" xfId="2" quotePrefix="1">
      <alignment vertical="center"/>
    </xf>
    <xf numFmtId="14" fontId="0" fillId="0" borderId="0" xfId="0" applyNumberFormat="1" applyFont="1">
      <alignment vertical="center"/>
    </xf>
    <xf numFmtId="10" fontId="0" fillId="0" borderId="0" xfId="3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/>
    <xf numFmtId="10" fontId="0" fillId="0" borderId="0" xfId="0" applyNumberFormat="1" applyFont="1" applyFill="1" applyAlignment="1"/>
    <xf numFmtId="43" fontId="0" fillId="0" borderId="0" xfId="1" applyFont="1" applyFill="1" applyAlignment="1"/>
    <xf numFmtId="9" fontId="0" fillId="0" borderId="0" xfId="0" applyNumberFormat="1" applyFont="1">
      <alignment vertical="center"/>
    </xf>
    <xf numFmtId="166" fontId="0" fillId="0" borderId="0" xfId="0" applyNumberFormat="1" applyFont="1">
      <alignment vertical="center"/>
    </xf>
    <xf numFmtId="166" fontId="0" fillId="0" borderId="0" xfId="1" applyNumberFormat="1" applyFont="1">
      <alignment vertical="center"/>
    </xf>
    <xf numFmtId="16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0" fillId="7" borderId="0" xfId="0" applyFont="1" applyFill="1">
      <alignment vertical="center"/>
    </xf>
    <xf numFmtId="0" fontId="2" fillId="7" borderId="0" xfId="0" applyFont="1" applyFill="1" applyAlignment="1">
      <alignment horizontal="center" vertical="center" wrapText="1"/>
    </xf>
    <xf numFmtId="14" fontId="0" fillId="7" borderId="0" xfId="0" applyNumberFormat="1" applyFont="1" applyFill="1">
      <alignment vertical="center"/>
    </xf>
    <xf numFmtId="0" fontId="2" fillId="7" borderId="0" xfId="0" applyFont="1" applyFill="1">
      <alignment vertical="center"/>
    </xf>
    <xf numFmtId="165" fontId="8" fillId="4" borderId="1" xfId="4" applyNumberFormat="1" applyFont="1" applyFill="1" applyBorder="1" applyAlignment="1">
      <alignment horizontal="center"/>
    </xf>
    <xf numFmtId="166" fontId="0" fillId="0" borderId="0" xfId="0" applyNumberFormat="1" applyAlignment="1"/>
    <xf numFmtId="0" fontId="0" fillId="7" borderId="0" xfId="0" applyFill="1" applyAlignment="1"/>
    <xf numFmtId="167" fontId="0" fillId="0" borderId="0" xfId="0" applyNumberFormat="1" applyAlignment="1"/>
    <xf numFmtId="166" fontId="3" fillId="4" borderId="1" xfId="1" applyNumberFormat="1" applyFont="1" applyFill="1" applyBorder="1" applyAlignment="1">
      <alignment horizontal="right"/>
    </xf>
    <xf numFmtId="166" fontId="9" fillId="5" borderId="1" xfId="1" applyNumberFormat="1" applyFont="1" applyFill="1" applyBorder="1" applyAlignment="1">
      <alignment horizontal="right"/>
    </xf>
    <xf numFmtId="166" fontId="3" fillId="0" borderId="1" xfId="1" applyNumberFormat="1" applyFont="1" applyFill="1" applyBorder="1" applyAlignment="1">
      <alignment horizontal="right"/>
    </xf>
    <xf numFmtId="166" fontId="9" fillId="0" borderId="1" xfId="1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3" fillId="4" borderId="1" xfId="4" applyNumberFormat="1" applyFont="1" applyFill="1" applyBorder="1" applyAlignment="1">
      <alignment horizontal="right"/>
    </xf>
    <xf numFmtId="166" fontId="9" fillId="5" borderId="1" xfId="4" applyNumberFormat="1" applyFont="1" applyFill="1" applyBorder="1" applyAlignment="1">
      <alignment horizontal="right"/>
    </xf>
    <xf numFmtId="166" fontId="0" fillId="2" borderId="0" xfId="0" applyNumberFormat="1" applyFill="1" applyAlignment="1"/>
    <xf numFmtId="166" fontId="2" fillId="0" borderId="0" xfId="0" applyNumberFormat="1" applyFont="1" applyAlignment="1"/>
    <xf numFmtId="0" fontId="2" fillId="7" borderId="0" xfId="0" applyFont="1" applyFill="1" applyAlignment="1"/>
    <xf numFmtId="14" fontId="0" fillId="0" borderId="0" xfId="0" applyNumberFormat="1" applyAlignment="1"/>
    <xf numFmtId="0" fontId="0" fillId="7" borderId="0" xfId="0" applyFill="1" applyAlignment="1">
      <alignment horizontal="center"/>
    </xf>
    <xf numFmtId="0" fontId="2" fillId="8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0" fontId="2" fillId="9" borderId="0" xfId="0" applyFont="1" applyFill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15" xfId="4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39</xdr:col>
      <xdr:colOff>606552</xdr:colOff>
      <xdr:row>94</xdr:row>
      <xdr:rowOff>17145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80952" cy="152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38100</xdr:rowOff>
    </xdr:from>
    <xdr:to>
      <xdr:col>14</xdr:col>
      <xdr:colOff>437243</xdr:colOff>
      <xdr:row>57</xdr:row>
      <xdr:rowOff>27827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81400"/>
          <a:ext cx="7257143" cy="59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6</xdr:col>
      <xdr:colOff>484868</xdr:colOff>
      <xdr:row>73</xdr:row>
      <xdr:rowOff>151652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53275"/>
          <a:ext cx="7257143" cy="5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opLeftCell="A25"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4"/>
  <sheetViews>
    <sheetView zoomScaleNormal="100" workbookViewId="0">
      <selection sqref="A1:Z24"/>
    </sheetView>
  </sheetViews>
  <sheetFormatPr defaultColWidth="9.109375" defaultRowHeight="12.75" customHeight="1" x14ac:dyDescent="0.25"/>
  <cols>
    <col min="1" max="1" width="10.109375" style="3" bestFit="1" customWidth="1"/>
    <col min="2" max="2" width="0.6640625" style="3" customWidth="1"/>
    <col min="3" max="3" width="11.5546875" style="4" bestFit="1" customWidth="1"/>
    <col min="4" max="4" width="10.44140625" style="4" bestFit="1" customWidth="1"/>
    <col min="5" max="5" width="0.6640625" style="3" customWidth="1"/>
    <col min="6" max="6" width="10.33203125" style="3" bestFit="1" customWidth="1"/>
    <col min="7" max="7" width="9.109375" style="3"/>
    <col min="8" max="8" width="0.6640625" style="3" customWidth="1"/>
    <col min="9" max="10" width="9.109375" style="3"/>
    <col min="11" max="11" width="0.6640625" style="3" customWidth="1"/>
    <col min="12" max="12" width="11.5546875" style="3" bestFit="1" customWidth="1"/>
    <col min="13" max="13" width="9.88671875" style="3" bestFit="1" customWidth="1"/>
    <col min="14" max="14" width="8.109375" style="3" bestFit="1" customWidth="1"/>
    <col min="15" max="15" width="12.6640625" style="3" bestFit="1" customWidth="1"/>
    <col min="16" max="16" width="0.6640625" style="3" customWidth="1"/>
    <col min="17" max="17" width="19" style="3" customWidth="1"/>
    <col min="18" max="18" width="13.88671875" style="3" customWidth="1"/>
    <col min="19" max="19" width="10.109375" style="3" bestFit="1" customWidth="1"/>
    <col min="20" max="20" width="12.6640625" style="3" bestFit="1" customWidth="1"/>
    <col min="21" max="21" width="0.6640625" style="3" customWidth="1"/>
    <col min="22" max="22" width="11.5546875" style="3" bestFit="1" customWidth="1"/>
    <col min="23" max="23" width="13.88671875" style="3" bestFit="1" customWidth="1"/>
    <col min="24" max="24" width="9.109375" style="3" bestFit="1" customWidth="1"/>
    <col min="25" max="25" width="12.6640625" style="3" bestFit="1" customWidth="1"/>
    <col min="26" max="26" width="0.6640625" style="3" customWidth="1"/>
    <col min="27" max="16384" width="9.109375" style="3"/>
  </cols>
  <sheetData>
    <row r="1" spans="1:26" ht="22.8" x14ac:dyDescent="0.25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2.75" customHeight="1" x14ac:dyDescent="0.25">
      <c r="B2" s="32"/>
      <c r="E2" s="32"/>
      <c r="H2" s="32"/>
      <c r="K2" s="32"/>
      <c r="P2" s="32"/>
      <c r="U2" s="32"/>
      <c r="Z2" s="32"/>
    </row>
    <row r="3" spans="1:26" ht="12.75" customHeight="1" x14ac:dyDescent="0.25">
      <c r="B3" s="32"/>
      <c r="E3" s="32"/>
      <c r="H3" s="32"/>
      <c r="K3" s="32"/>
      <c r="L3" s="56" t="s">
        <v>19</v>
      </c>
      <c r="M3" s="56"/>
      <c r="N3" s="56"/>
      <c r="O3" s="56"/>
      <c r="P3" s="32"/>
      <c r="Q3" s="52" t="s">
        <v>1</v>
      </c>
      <c r="R3" s="52"/>
      <c r="S3" s="52"/>
      <c r="T3" s="52"/>
      <c r="U3" s="32"/>
      <c r="V3" s="53" t="s">
        <v>7</v>
      </c>
      <c r="W3" s="53"/>
      <c r="X3" s="53"/>
      <c r="Y3" s="53"/>
      <c r="Z3" s="32"/>
    </row>
    <row r="4" spans="1:26" ht="12.75" customHeight="1" x14ac:dyDescent="0.25">
      <c r="B4" s="32"/>
      <c r="C4" s="55"/>
      <c r="D4" s="55"/>
      <c r="E4" s="32"/>
      <c r="F4" s="20"/>
      <c r="H4" s="32"/>
      <c r="K4" s="32"/>
      <c r="P4" s="32"/>
      <c r="U4" s="32"/>
      <c r="Z4" s="32"/>
    </row>
    <row r="5" spans="1:26" ht="12.75" customHeight="1" x14ac:dyDescent="0.25">
      <c r="B5" s="32"/>
      <c r="C5" s="16" t="s">
        <v>15</v>
      </c>
      <c r="D5" s="16" t="s">
        <v>5</v>
      </c>
      <c r="E5" s="32"/>
      <c r="F5" s="16" t="s">
        <v>5</v>
      </c>
      <c r="G5" s="16" t="s">
        <v>22</v>
      </c>
      <c r="H5" s="32"/>
      <c r="I5" s="55" t="s">
        <v>17</v>
      </c>
      <c r="J5" s="55"/>
      <c r="K5" s="32"/>
      <c r="L5" s="16" t="s">
        <v>15</v>
      </c>
      <c r="M5" s="16" t="s">
        <v>5</v>
      </c>
      <c r="N5" s="16" t="s">
        <v>5</v>
      </c>
      <c r="O5" s="16"/>
      <c r="P5" s="32"/>
      <c r="Q5" s="16" t="s">
        <v>15</v>
      </c>
      <c r="R5" s="16" t="s">
        <v>5</v>
      </c>
      <c r="S5" s="16" t="s">
        <v>5</v>
      </c>
      <c r="U5" s="32"/>
      <c r="V5" s="16" t="s">
        <v>15</v>
      </c>
      <c r="W5" s="16" t="s">
        <v>5</v>
      </c>
      <c r="X5" s="16" t="s">
        <v>5</v>
      </c>
      <c r="Z5" s="32"/>
    </row>
    <row r="6" spans="1:26" s="1" customFormat="1" ht="26.4" x14ac:dyDescent="0.25">
      <c r="A6" s="30" t="s">
        <v>0</v>
      </c>
      <c r="B6" s="33"/>
      <c r="C6" s="31" t="s">
        <v>8</v>
      </c>
      <c r="D6" s="31" t="s">
        <v>9</v>
      </c>
      <c r="E6" s="33"/>
      <c r="F6" s="30" t="s">
        <v>2</v>
      </c>
      <c r="G6" s="30" t="s">
        <v>10</v>
      </c>
      <c r="H6" s="33"/>
      <c r="I6" s="30" t="s">
        <v>18</v>
      </c>
      <c r="J6" s="30" t="s">
        <v>1</v>
      </c>
      <c r="K6" s="33"/>
      <c r="L6" s="31" t="s">
        <v>8</v>
      </c>
      <c r="M6" s="31" t="s">
        <v>9</v>
      </c>
      <c r="N6" s="31" t="s">
        <v>2</v>
      </c>
      <c r="O6" s="30" t="s">
        <v>16</v>
      </c>
      <c r="P6" s="33"/>
      <c r="Q6" s="31" t="s">
        <v>8</v>
      </c>
      <c r="R6" s="31" t="s">
        <v>9</v>
      </c>
      <c r="S6" s="31" t="s">
        <v>2</v>
      </c>
      <c r="T6" s="30" t="s">
        <v>16</v>
      </c>
      <c r="U6" s="33"/>
      <c r="V6" s="31" t="s">
        <v>8</v>
      </c>
      <c r="W6" s="31" t="s">
        <v>9</v>
      </c>
      <c r="X6" s="31" t="s">
        <v>2</v>
      </c>
      <c r="Y6" s="30" t="s">
        <v>16</v>
      </c>
      <c r="Z6" s="33"/>
    </row>
    <row r="7" spans="1:26" ht="12.75" customHeight="1" x14ac:dyDescent="0.25">
      <c r="B7" s="32"/>
      <c r="E7" s="32"/>
      <c r="F7" s="14"/>
      <c r="H7" s="32"/>
      <c r="K7" s="32"/>
      <c r="L7" s="27"/>
      <c r="M7" s="27"/>
      <c r="N7" s="27"/>
      <c r="O7" s="27"/>
      <c r="P7" s="32"/>
      <c r="Q7" s="27"/>
      <c r="R7" s="27"/>
      <c r="U7" s="32"/>
      <c r="V7" s="27"/>
      <c r="W7" s="27"/>
      <c r="Z7" s="32"/>
    </row>
    <row r="8" spans="1:26" ht="12.75" customHeight="1" x14ac:dyDescent="0.25">
      <c r="A8" s="18">
        <v>42114</v>
      </c>
      <c r="B8" s="34"/>
      <c r="C8" s="4">
        <v>47038</v>
      </c>
      <c r="D8" s="4">
        <v>0</v>
      </c>
      <c r="E8" s="34"/>
      <c r="F8" s="14">
        <v>5174.18</v>
      </c>
      <c r="G8" s="19">
        <f>+F8/C8</f>
        <v>0.11</v>
      </c>
      <c r="H8" s="34"/>
      <c r="I8" s="26">
        <v>0.5</v>
      </c>
      <c r="J8" s="26">
        <v>0.5</v>
      </c>
      <c r="K8" s="34"/>
      <c r="L8" s="28">
        <f>-$C8*I8</f>
        <v>-23519</v>
      </c>
      <c r="M8" s="28">
        <f>+$D8*I8</f>
        <v>0</v>
      </c>
      <c r="N8" s="28">
        <f>+F8*J8</f>
        <v>2587.09</v>
      </c>
      <c r="O8" s="27">
        <f>SUM(K8:M8)</f>
        <v>-23519</v>
      </c>
      <c r="P8" s="34"/>
      <c r="Q8" s="28">
        <f>-$C8*J8</f>
        <v>-23519</v>
      </c>
      <c r="R8" s="28">
        <f>+$D8*J8</f>
        <v>0</v>
      </c>
      <c r="S8" s="28">
        <f>+F8*J8</f>
        <v>2587.09</v>
      </c>
      <c r="T8" s="27">
        <f>SUM(Q8:S8)</f>
        <v>-20931.91</v>
      </c>
      <c r="U8" s="34"/>
      <c r="V8" s="28">
        <f>+L8+Q8</f>
        <v>-47038</v>
      </c>
      <c r="W8" s="28">
        <f t="shared" ref="W8:X8" si="0">+M8+R8</f>
        <v>0</v>
      </c>
      <c r="X8" s="28">
        <f t="shared" si="0"/>
        <v>5174.18</v>
      </c>
      <c r="Y8" s="27">
        <f>SUM(V8:X8)</f>
        <v>-41863.82</v>
      </c>
      <c r="Z8" s="34"/>
    </row>
    <row r="9" spans="1:26" ht="12.75" customHeight="1" x14ac:dyDescent="0.25">
      <c r="B9" s="32"/>
      <c r="E9" s="32"/>
      <c r="F9" s="14"/>
      <c r="H9" s="32"/>
      <c r="K9" s="32"/>
      <c r="L9" s="28"/>
      <c r="M9" s="28"/>
      <c r="N9" s="28"/>
      <c r="O9" s="28"/>
      <c r="P9" s="32"/>
      <c r="Q9" s="28"/>
      <c r="R9" s="28"/>
      <c r="S9" s="28"/>
      <c r="U9" s="32"/>
      <c r="V9" s="28"/>
      <c r="W9" s="28"/>
      <c r="X9" s="28"/>
      <c r="Z9" s="32"/>
    </row>
    <row r="10" spans="1:26" ht="13.5" customHeight="1" x14ac:dyDescent="0.25">
      <c r="A10" s="18">
        <v>42170</v>
      </c>
      <c r="B10" s="32"/>
      <c r="C10" s="4">
        <v>20865</v>
      </c>
      <c r="D10" s="4">
        <v>21935</v>
      </c>
      <c r="E10" s="32"/>
      <c r="F10" s="14">
        <v>2295.15</v>
      </c>
      <c r="G10" s="19">
        <f>+F10/C10</f>
        <v>0.11</v>
      </c>
      <c r="H10" s="32"/>
      <c r="I10" s="26">
        <v>0.5</v>
      </c>
      <c r="J10" s="26">
        <v>0.5</v>
      </c>
      <c r="K10" s="32"/>
      <c r="L10" s="28">
        <f>-$C10*I10</f>
        <v>-10432.5</v>
      </c>
      <c r="M10" s="28">
        <f>+$D10*I10</f>
        <v>10967.5</v>
      </c>
      <c r="N10" s="28">
        <f>+F10*J10</f>
        <v>1147.575</v>
      </c>
      <c r="O10" s="27">
        <f>SUM(K10:M10)</f>
        <v>535</v>
      </c>
      <c r="P10" s="32"/>
      <c r="Q10" s="28">
        <f>-$C10*J10</f>
        <v>-10432.5</v>
      </c>
      <c r="R10" s="28">
        <f>+$D10*J10</f>
        <v>10967.5</v>
      </c>
      <c r="S10" s="28">
        <f>+F10*J10</f>
        <v>1147.575</v>
      </c>
      <c r="T10" s="27">
        <f>SUM(Q10:S10)</f>
        <v>1682.575</v>
      </c>
      <c r="U10" s="32"/>
      <c r="V10" s="28">
        <f>+L10+Q10</f>
        <v>-20865</v>
      </c>
      <c r="W10" s="28">
        <f t="shared" ref="W10" si="1">+M10+R10</f>
        <v>21935</v>
      </c>
      <c r="X10" s="28">
        <f t="shared" ref="X10" si="2">+N10+S10</f>
        <v>2295.15</v>
      </c>
      <c r="Y10" s="27">
        <f>SUM(V10:X10)</f>
        <v>3365.15</v>
      </c>
      <c r="Z10" s="32"/>
    </row>
    <row r="11" spans="1:26" ht="12.75" customHeight="1" x14ac:dyDescent="0.25">
      <c r="B11" s="32"/>
      <c r="E11" s="32"/>
      <c r="F11" s="14"/>
      <c r="H11" s="32"/>
      <c r="K11" s="32"/>
      <c r="L11" s="28"/>
      <c r="M11" s="28"/>
      <c r="N11" s="28"/>
      <c r="O11" s="28"/>
      <c r="P11" s="32"/>
      <c r="Q11" s="28"/>
      <c r="R11" s="28"/>
      <c r="S11" s="28"/>
      <c r="U11" s="32"/>
      <c r="V11" s="28"/>
      <c r="W11" s="28"/>
      <c r="X11" s="28"/>
      <c r="Z11" s="32"/>
    </row>
    <row r="12" spans="1:26" ht="12.75" customHeight="1" x14ac:dyDescent="0.25">
      <c r="A12" s="18">
        <v>42820</v>
      </c>
      <c r="B12" s="32"/>
      <c r="C12" s="4">
        <v>26196</v>
      </c>
      <c r="D12" s="4">
        <v>48354</v>
      </c>
      <c r="E12" s="32"/>
      <c r="F12" s="14">
        <v>3405.48</v>
      </c>
      <c r="G12" s="19">
        <f>+F12/C12</f>
        <v>0.13</v>
      </c>
      <c r="H12" s="32"/>
      <c r="I12" s="26">
        <v>0.25</v>
      </c>
      <c r="J12" s="26">
        <v>0.75</v>
      </c>
      <c r="K12" s="32"/>
      <c r="L12" s="28">
        <f>-$C12*I12</f>
        <v>-6549</v>
      </c>
      <c r="M12" s="28">
        <f>+$D12*I12</f>
        <v>12088.5</v>
      </c>
      <c r="N12" s="28">
        <f>+F12*J12</f>
        <v>2554.11</v>
      </c>
      <c r="O12" s="27">
        <f>SUM(K12:M12)</f>
        <v>5539.5</v>
      </c>
      <c r="P12" s="32"/>
      <c r="Q12" s="28">
        <f>-$C12*J12</f>
        <v>-19647</v>
      </c>
      <c r="R12" s="28">
        <f>+$D12*J12</f>
        <v>36265.5</v>
      </c>
      <c r="S12" s="28">
        <f>+F12*J12</f>
        <v>2554.11</v>
      </c>
      <c r="T12" s="27">
        <f>SUM(Q12:S12)</f>
        <v>19172.61</v>
      </c>
      <c r="U12" s="32"/>
      <c r="V12" s="28">
        <f>+L12+Q12</f>
        <v>-26196</v>
      </c>
      <c r="W12" s="28">
        <f t="shared" ref="W12" si="3">+M12+R12</f>
        <v>48354</v>
      </c>
      <c r="X12" s="28">
        <f t="shared" ref="X12" si="4">+N12+S12</f>
        <v>5108.22</v>
      </c>
      <c r="Y12" s="27">
        <f>SUM(V12:X12)</f>
        <v>27266.22</v>
      </c>
      <c r="Z12" s="32"/>
    </row>
    <row r="13" spans="1:26" ht="12.75" customHeight="1" x14ac:dyDescent="0.25">
      <c r="A13" s="18"/>
      <c r="B13" s="32"/>
      <c r="E13" s="32"/>
      <c r="F13" s="14"/>
      <c r="H13" s="32"/>
      <c r="K13" s="32"/>
      <c r="L13" s="28"/>
      <c r="M13" s="28"/>
      <c r="N13" s="28"/>
      <c r="O13" s="28"/>
      <c r="P13" s="32"/>
      <c r="Q13" s="28"/>
      <c r="R13" s="28"/>
      <c r="S13" s="28"/>
      <c r="U13" s="32"/>
      <c r="V13" s="28"/>
      <c r="W13" s="28"/>
      <c r="X13" s="28"/>
      <c r="Z13" s="32"/>
    </row>
    <row r="14" spans="1:26" ht="12.75" customHeight="1" x14ac:dyDescent="0.25">
      <c r="A14" s="18">
        <v>42876</v>
      </c>
      <c r="B14" s="32"/>
      <c r="C14" s="4">
        <v>6321</v>
      </c>
      <c r="E14" s="32"/>
      <c r="F14" s="3">
        <v>821.73</v>
      </c>
      <c r="G14" s="19">
        <f>+F14/C14</f>
        <v>0.13</v>
      </c>
      <c r="H14" s="32"/>
      <c r="I14" s="26">
        <v>0.25</v>
      </c>
      <c r="J14" s="26">
        <v>0.75</v>
      </c>
      <c r="K14" s="32"/>
      <c r="L14" s="28">
        <f>-$C14*I14</f>
        <v>-1580.25</v>
      </c>
      <c r="M14" s="28">
        <f>+$D14*I14</f>
        <v>0</v>
      </c>
      <c r="N14" s="28">
        <f>+F14*J14</f>
        <v>616.29750000000001</v>
      </c>
      <c r="O14" s="27">
        <f>SUM(K14:M14)</f>
        <v>-1580.25</v>
      </c>
      <c r="P14" s="32"/>
      <c r="Q14" s="28">
        <f>-$C14*J14</f>
        <v>-4740.75</v>
      </c>
      <c r="R14" s="28">
        <f>+$D14*J14</f>
        <v>0</v>
      </c>
      <c r="S14" s="28">
        <f>+F14*J14</f>
        <v>616.29750000000001</v>
      </c>
      <c r="T14" s="27">
        <f>SUM(Q14:S14)</f>
        <v>-4124.4525000000003</v>
      </c>
      <c r="U14" s="32"/>
      <c r="V14" s="28">
        <f>+L14+Q14</f>
        <v>-6321</v>
      </c>
      <c r="W14" s="28">
        <f t="shared" ref="W14" si="5">+M14+R14</f>
        <v>0</v>
      </c>
      <c r="X14" s="28">
        <f t="shared" ref="X14" si="6">+N14+S14</f>
        <v>1232.595</v>
      </c>
      <c r="Y14" s="27">
        <f>SUM(V14:X14)</f>
        <v>-5088.4049999999997</v>
      </c>
      <c r="Z14" s="32"/>
    </row>
    <row r="15" spans="1:26" ht="12.75" customHeight="1" x14ac:dyDescent="0.25">
      <c r="A15" s="18"/>
      <c r="B15" s="32"/>
      <c r="E15" s="32"/>
      <c r="G15" s="19"/>
      <c r="H15" s="32"/>
      <c r="K15" s="32"/>
      <c r="L15" s="28"/>
      <c r="M15" s="28"/>
      <c r="N15" s="28"/>
      <c r="O15" s="28"/>
      <c r="P15" s="32"/>
      <c r="Q15" s="28"/>
      <c r="R15" s="28"/>
      <c r="S15" s="28"/>
      <c r="U15" s="32"/>
      <c r="V15" s="28"/>
      <c r="W15" s="28"/>
      <c r="X15" s="28"/>
      <c r="Z15" s="32"/>
    </row>
    <row r="16" spans="1:26" ht="12.75" customHeight="1" x14ac:dyDescent="0.25">
      <c r="A16" s="18">
        <v>42967</v>
      </c>
      <c r="B16" s="32"/>
      <c r="C16" s="4">
        <v>6989</v>
      </c>
      <c r="D16" s="4">
        <v>25732.5</v>
      </c>
      <c r="E16" s="32"/>
      <c r="F16" s="3">
        <v>908.57</v>
      </c>
      <c r="G16" s="19">
        <f>+F16/C16</f>
        <v>0.13</v>
      </c>
      <c r="H16" s="32"/>
      <c r="I16" s="26">
        <v>0.25</v>
      </c>
      <c r="J16" s="26">
        <v>0.75</v>
      </c>
      <c r="K16" s="32"/>
      <c r="L16" s="28">
        <f>-$C16*I16</f>
        <v>-1747.25</v>
      </c>
      <c r="M16" s="28">
        <f>+$D16*I16</f>
        <v>6433.125</v>
      </c>
      <c r="N16" s="28">
        <f>+F16*J16</f>
        <v>681.42750000000001</v>
      </c>
      <c r="O16" s="27">
        <f>SUM(K16:M16)</f>
        <v>4685.875</v>
      </c>
      <c r="P16" s="32"/>
      <c r="Q16" s="28">
        <f>-$C16*J16</f>
        <v>-5241.75</v>
      </c>
      <c r="R16" s="28">
        <f>+$D16*J16</f>
        <v>19299.375</v>
      </c>
      <c r="S16" s="28">
        <f>+F16*J16</f>
        <v>681.42750000000001</v>
      </c>
      <c r="T16" s="27">
        <f>SUM(Q16:S16)</f>
        <v>14739.0525</v>
      </c>
      <c r="U16" s="32"/>
      <c r="V16" s="28">
        <f>+L16+Q16</f>
        <v>-6989</v>
      </c>
      <c r="W16" s="28">
        <f t="shared" ref="W16" si="7">+M16+R16</f>
        <v>25732.5</v>
      </c>
      <c r="X16" s="28">
        <f t="shared" ref="X16" si="8">+N16+S16</f>
        <v>1362.855</v>
      </c>
      <c r="Y16" s="27">
        <f>SUM(V16:X16)</f>
        <v>20106.355</v>
      </c>
      <c r="Z16" s="32"/>
    </row>
    <row r="17" spans="1:26" ht="12.75" customHeight="1" x14ac:dyDescent="0.25">
      <c r="B17" s="32"/>
      <c r="E17" s="32"/>
      <c r="H17" s="32"/>
      <c r="K17" s="32"/>
      <c r="L17" s="27"/>
      <c r="M17" s="27"/>
      <c r="N17" s="27"/>
      <c r="O17" s="27"/>
      <c r="P17" s="32"/>
      <c r="Q17" s="27"/>
      <c r="R17" s="27"/>
      <c r="S17" s="27"/>
      <c r="U17" s="32"/>
      <c r="V17" s="27"/>
      <c r="W17" s="27"/>
      <c r="X17" s="27"/>
      <c r="Z17" s="32"/>
    </row>
    <row r="18" spans="1:26" ht="12.75" customHeight="1" x14ac:dyDescent="0.25">
      <c r="A18" s="1"/>
      <c r="B18" s="35"/>
      <c r="C18" s="2">
        <f>SUM(C8:C16)</f>
        <v>107409</v>
      </c>
      <c r="D18" s="2">
        <f>SUM(D8:D16)</f>
        <v>96021.5</v>
      </c>
      <c r="E18" s="35"/>
      <c r="F18" s="2">
        <f>SUM(F8:F16)</f>
        <v>12605.109999999999</v>
      </c>
      <c r="G18" s="1"/>
      <c r="H18" s="35"/>
      <c r="I18" s="1"/>
      <c r="J18" s="1"/>
      <c r="K18" s="35"/>
      <c r="L18" s="29">
        <f>SUM(L8:L17)</f>
        <v>-43828</v>
      </c>
      <c r="M18" s="29">
        <f t="shared" ref="M18:O18" si="9">SUM(M8:M17)</f>
        <v>29489.125</v>
      </c>
      <c r="N18" s="29">
        <f t="shared" si="9"/>
        <v>7586.4999999999991</v>
      </c>
      <c r="O18" s="29">
        <f t="shared" si="9"/>
        <v>-14338.875</v>
      </c>
      <c r="P18" s="35"/>
      <c r="Q18" s="29">
        <f>SUM(Q8:Q17)</f>
        <v>-63581</v>
      </c>
      <c r="R18" s="29">
        <f t="shared" ref="R18:T18" si="10">SUM(R8:R17)</f>
        <v>66532.375</v>
      </c>
      <c r="S18" s="29">
        <f t="shared" si="10"/>
        <v>7586.4999999999991</v>
      </c>
      <c r="T18" s="29">
        <f t="shared" si="10"/>
        <v>10537.875</v>
      </c>
      <c r="U18" s="35"/>
      <c r="V18" s="28">
        <f>+L18+Q18</f>
        <v>-107409</v>
      </c>
      <c r="W18" s="28">
        <f t="shared" ref="W18" si="11">+M18+R18</f>
        <v>96021.5</v>
      </c>
      <c r="X18" s="28">
        <f t="shared" ref="X18" si="12">+N18+S18</f>
        <v>15172.999999999998</v>
      </c>
      <c r="Y18" s="29">
        <f t="shared" ref="Y18" si="13">SUM(Y8:Y17)</f>
        <v>3785.5000000000036</v>
      </c>
      <c r="Z18" s="35"/>
    </row>
    <row r="19" spans="1:26" ht="12.75" customHeight="1" x14ac:dyDescent="0.25">
      <c r="B19" s="32"/>
      <c r="E19" s="32"/>
      <c r="H19" s="32"/>
      <c r="K19" s="32"/>
      <c r="P19" s="32"/>
      <c r="U19" s="32"/>
      <c r="Z19" s="32"/>
    </row>
    <row r="20" spans="1:26" ht="12.75" customHeight="1" x14ac:dyDescent="0.25">
      <c r="B20" s="32"/>
      <c r="E20" s="32"/>
      <c r="H20" s="32"/>
      <c r="K20" s="32"/>
      <c r="P20" s="32"/>
      <c r="R20" s="27"/>
      <c r="U20" s="32"/>
      <c r="Z20" s="32"/>
    </row>
    <row r="21" spans="1:26" ht="12.75" customHeight="1" x14ac:dyDescent="0.25">
      <c r="B21" s="32"/>
      <c r="E21" s="32"/>
      <c r="H21" s="32"/>
      <c r="K21" s="32"/>
      <c r="P21" s="32"/>
      <c r="U21" s="32"/>
      <c r="Z21" s="32"/>
    </row>
    <row r="22" spans="1:26" ht="12.75" customHeight="1" x14ac:dyDescent="0.25">
      <c r="B22" s="32"/>
      <c r="E22" s="32"/>
      <c r="H22" s="32"/>
      <c r="K22" s="32"/>
      <c r="P22" s="32"/>
      <c r="Q22" s="3" t="s">
        <v>23</v>
      </c>
      <c r="T22" s="27">
        <f>+T18</f>
        <v>10537.875</v>
      </c>
      <c r="U22" s="32"/>
      <c r="Z22" s="32"/>
    </row>
    <row r="23" spans="1:26" ht="12.75" customHeight="1" x14ac:dyDescent="0.25">
      <c r="A23" s="17"/>
      <c r="B23" s="32"/>
      <c r="E23" s="32"/>
      <c r="H23" s="32"/>
      <c r="K23" s="32"/>
      <c r="P23" s="32"/>
      <c r="U23" s="32"/>
      <c r="Z23" s="32"/>
    </row>
    <row r="24" spans="1:26" ht="12.75" customHeight="1" x14ac:dyDescent="0.25">
      <c r="B24" s="32"/>
      <c r="E24" s="32"/>
      <c r="H24" s="32"/>
      <c r="K24" s="32"/>
      <c r="P24" s="32"/>
      <c r="Q24" s="3" t="s">
        <v>20</v>
      </c>
      <c r="S24" s="18">
        <v>42843</v>
      </c>
      <c r="T24" s="27">
        <v>-19224.810000000001</v>
      </c>
      <c r="U24" s="32"/>
      <c r="Z24" s="32"/>
    </row>
    <row r="25" spans="1:26" ht="12.75" customHeight="1" x14ac:dyDescent="0.25">
      <c r="B25" s="32"/>
      <c r="E25" s="32"/>
      <c r="H25" s="32"/>
      <c r="K25" s="32"/>
      <c r="P25" s="32"/>
      <c r="T25" s="27"/>
      <c r="U25" s="32"/>
      <c r="Z25" s="32"/>
    </row>
    <row r="26" spans="1:26" ht="12.75" customHeight="1" x14ac:dyDescent="0.25">
      <c r="B26" s="32"/>
      <c r="E26" s="32"/>
      <c r="H26" s="32"/>
      <c r="K26" s="32"/>
      <c r="P26" s="32"/>
      <c r="Q26" s="3" t="s">
        <v>21</v>
      </c>
      <c r="T26" s="27">
        <f>SUM(T22:T25)</f>
        <v>-8686.9350000000013</v>
      </c>
      <c r="U26" s="32"/>
      <c r="Z26" s="32"/>
    </row>
    <row r="27" spans="1:26" ht="12.75" customHeight="1" x14ac:dyDescent="0.25">
      <c r="B27" s="32"/>
      <c r="E27" s="32"/>
      <c r="H27" s="32"/>
      <c r="K27" s="32"/>
      <c r="P27" s="32"/>
      <c r="T27" s="27"/>
      <c r="U27" s="32"/>
      <c r="Z27" s="32"/>
    </row>
    <row r="28" spans="1:26" ht="12.75" customHeight="1" x14ac:dyDescent="0.25">
      <c r="B28" s="32"/>
      <c r="E28" s="32"/>
      <c r="H28" s="32"/>
      <c r="K28" s="32"/>
      <c r="P28" s="32"/>
      <c r="U28" s="32"/>
      <c r="Z28" s="32"/>
    </row>
    <row r="29" spans="1:26" ht="12.75" customHeight="1" x14ac:dyDescent="0.25">
      <c r="B29" s="32"/>
      <c r="E29" s="32"/>
      <c r="H29" s="32"/>
      <c r="K29" s="32"/>
      <c r="P29" s="32"/>
      <c r="U29" s="32"/>
      <c r="Z29" s="32"/>
    </row>
    <row r="30" spans="1:26" ht="12.75" customHeight="1" x14ac:dyDescent="0.25">
      <c r="B30" s="32"/>
      <c r="E30" s="32"/>
      <c r="H30" s="32"/>
      <c r="K30" s="32"/>
      <c r="P30" s="32"/>
      <c r="U30" s="32"/>
      <c r="Z30" s="32"/>
    </row>
    <row r="31" spans="1:26" ht="12.75" customHeight="1" x14ac:dyDescent="0.25">
      <c r="B31" s="32"/>
      <c r="E31" s="32"/>
      <c r="H31" s="32"/>
      <c r="K31" s="32"/>
      <c r="P31" s="32"/>
      <c r="U31" s="32"/>
      <c r="Z31" s="32"/>
    </row>
    <row r="32" spans="1:26" ht="12.75" customHeight="1" x14ac:dyDescent="0.25">
      <c r="B32" s="32"/>
      <c r="E32" s="32"/>
      <c r="H32" s="32"/>
      <c r="K32" s="32"/>
      <c r="P32" s="32"/>
      <c r="U32" s="32"/>
      <c r="Z32" s="32"/>
    </row>
    <row r="33" spans="2:26" ht="12.75" customHeight="1" x14ac:dyDescent="0.25">
      <c r="B33" s="32"/>
      <c r="E33" s="32"/>
      <c r="H33" s="32"/>
      <c r="K33" s="32"/>
      <c r="P33" s="32"/>
      <c r="U33" s="32"/>
      <c r="Z33" s="32"/>
    </row>
    <row r="34" spans="2:26" ht="12.75" customHeight="1" x14ac:dyDescent="0.25">
      <c r="B34" s="32"/>
      <c r="E34" s="32"/>
      <c r="H34" s="32"/>
      <c r="K34" s="32"/>
      <c r="P34" s="32"/>
      <c r="U34" s="32"/>
      <c r="Z34" s="32"/>
    </row>
  </sheetData>
  <mergeCells count="6">
    <mergeCell ref="Q3:T3"/>
    <mergeCell ref="V3:Y3"/>
    <mergeCell ref="A1:Z1"/>
    <mergeCell ref="C4:D4"/>
    <mergeCell ref="I5:J5"/>
    <mergeCell ref="L3:O3"/>
  </mergeCells>
  <pageMargins left="0.75" right="0.75" top="1" bottom="1" header="0.5" footer="0.5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51"/>
  <sheetViews>
    <sheetView tabSelected="1" zoomScaleNormal="100" workbookViewId="0">
      <selection activeCell="C5" sqref="C5"/>
    </sheetView>
  </sheetViews>
  <sheetFormatPr defaultColWidth="9.109375" defaultRowHeight="13.2" x14ac:dyDescent="0.25"/>
  <cols>
    <col min="1" max="4" width="22.33203125" style="15" customWidth="1"/>
    <col min="5" max="5" width="1.109375" style="15" customWidth="1"/>
    <col min="6" max="6" width="11.33203125" style="23" bestFit="1" customWidth="1"/>
    <col min="7" max="7" width="9.109375" style="23"/>
    <col min="8" max="8" width="1.109375" style="15" customWidth="1"/>
    <col min="9" max="11" width="9.109375" style="23"/>
    <col min="12" max="12" width="1.109375" style="15" customWidth="1"/>
    <col min="13" max="13" width="11.33203125" style="15" bestFit="1" customWidth="1"/>
    <col min="14" max="14" width="10.109375" style="15" bestFit="1" customWidth="1"/>
    <col min="15" max="15" width="9.33203125" style="15" bestFit="1" customWidth="1"/>
    <col min="16" max="16" width="10.33203125" style="15" bestFit="1" customWidth="1"/>
    <col min="17" max="17" width="1.109375" style="15" customWidth="1"/>
    <col min="18" max="18" width="15.88671875" style="15" customWidth="1"/>
    <col min="19" max="19" width="11.6640625" style="15" bestFit="1" customWidth="1"/>
    <col min="20" max="20" width="10.109375" style="15" bestFit="1" customWidth="1"/>
    <col min="21" max="21" width="10.33203125" style="15" bestFit="1" customWidth="1"/>
    <col min="22" max="22" width="1.109375" style="15" customWidth="1"/>
    <col min="23" max="23" width="10.88671875" style="15" customWidth="1"/>
    <col min="24" max="24" width="9.109375" style="15"/>
    <col min="25" max="25" width="8.33203125" style="15" bestFit="1" customWidth="1"/>
    <col min="26" max="26" width="9.44140625" style="15" bestFit="1" customWidth="1"/>
    <col min="27" max="27" width="1.109375" style="15" customWidth="1"/>
    <col min="28" max="28" width="12.88671875" style="15" bestFit="1" customWidth="1"/>
    <col min="29" max="29" width="11.6640625" style="15" bestFit="1" customWidth="1"/>
    <col min="30" max="30" width="10.109375" style="15" bestFit="1" customWidth="1"/>
    <col min="31" max="31" width="10.33203125" style="15" bestFit="1" customWidth="1"/>
    <col min="32" max="32" width="1.109375" style="15" customWidth="1"/>
    <col min="33" max="16384" width="9.109375" style="15"/>
  </cols>
  <sheetData>
    <row r="1" spans="1:32" ht="21" x14ac:dyDescent="0.5">
      <c r="A1" s="58" t="s">
        <v>3</v>
      </c>
      <c r="B1" s="58"/>
      <c r="C1" s="58"/>
      <c r="D1" s="58"/>
      <c r="E1" s="38"/>
      <c r="H1" s="38"/>
      <c r="L1" s="38"/>
      <c r="Q1" s="38"/>
      <c r="V1" s="38"/>
      <c r="AA1" s="38"/>
      <c r="AF1" s="38"/>
    </row>
    <row r="2" spans="1:32" ht="13.8" x14ac:dyDescent="0.25">
      <c r="A2" s="5"/>
      <c r="B2" s="6"/>
      <c r="C2" s="5"/>
      <c r="D2" s="5"/>
      <c r="E2" s="38"/>
      <c r="H2" s="38"/>
      <c r="L2" s="38"/>
      <c r="M2" s="56" t="s">
        <v>19</v>
      </c>
      <c r="N2" s="56"/>
      <c r="O2" s="56"/>
      <c r="P2" s="56"/>
      <c r="Q2" s="38"/>
      <c r="R2" s="52" t="s">
        <v>1</v>
      </c>
      <c r="S2" s="52"/>
      <c r="T2" s="52"/>
      <c r="U2" s="52"/>
      <c r="V2" s="38"/>
      <c r="W2" s="59" t="s">
        <v>14</v>
      </c>
      <c r="X2" s="59"/>
      <c r="Y2" s="59"/>
      <c r="Z2" s="59"/>
      <c r="AA2" s="38"/>
      <c r="AB2" s="53" t="s">
        <v>7</v>
      </c>
      <c r="AC2" s="53"/>
      <c r="AD2" s="53"/>
      <c r="AE2" s="53"/>
      <c r="AF2" s="38"/>
    </row>
    <row r="3" spans="1:32" ht="13.8" x14ac:dyDescent="0.25">
      <c r="A3" s="5"/>
      <c r="B3" s="7"/>
      <c r="C3" s="8"/>
      <c r="D3" s="8"/>
      <c r="E3" s="38"/>
      <c r="H3" s="38"/>
      <c r="L3" s="38"/>
      <c r="M3" s="3"/>
      <c r="N3" s="3"/>
      <c r="O3" s="3"/>
      <c r="P3" s="3"/>
      <c r="Q3" s="38"/>
      <c r="R3" s="3"/>
      <c r="S3" s="3"/>
      <c r="T3" s="3"/>
      <c r="U3" s="3"/>
      <c r="V3" s="38"/>
      <c r="W3" s="3"/>
      <c r="X3" s="3"/>
      <c r="Y3" s="3"/>
      <c r="Z3" s="3"/>
      <c r="AA3" s="38"/>
      <c r="AF3" s="38"/>
    </row>
    <row r="4" spans="1:32" ht="13.8" x14ac:dyDescent="0.25">
      <c r="A4" s="5"/>
      <c r="B4" s="7"/>
      <c r="C4" s="8"/>
      <c r="D4" s="8"/>
      <c r="E4" s="38"/>
      <c r="F4" s="16" t="s">
        <v>5</v>
      </c>
      <c r="G4" s="16" t="s">
        <v>22</v>
      </c>
      <c r="H4" s="38"/>
      <c r="I4" s="57" t="s">
        <v>30</v>
      </c>
      <c r="J4" s="57"/>
      <c r="K4" s="57"/>
      <c r="L4" s="38"/>
      <c r="M4" s="16" t="s">
        <v>15</v>
      </c>
      <c r="N4" s="16" t="s">
        <v>5</v>
      </c>
      <c r="O4" s="16" t="s">
        <v>5</v>
      </c>
      <c r="P4" s="16"/>
      <c r="Q4" s="51"/>
      <c r="R4" s="16" t="s">
        <v>15</v>
      </c>
      <c r="S4" s="16" t="s">
        <v>5</v>
      </c>
      <c r="T4" s="16" t="s">
        <v>5</v>
      </c>
      <c r="U4" s="16"/>
      <c r="V4" s="51"/>
      <c r="W4" s="16" t="s">
        <v>15</v>
      </c>
      <c r="X4" s="16" t="s">
        <v>5</v>
      </c>
      <c r="Y4" s="16" t="s">
        <v>5</v>
      </c>
      <c r="Z4" s="16"/>
      <c r="AA4" s="51"/>
      <c r="AB4" s="16" t="s">
        <v>15</v>
      </c>
      <c r="AC4" s="16" t="s">
        <v>5</v>
      </c>
      <c r="AD4" s="16" t="s">
        <v>5</v>
      </c>
      <c r="AE4" s="5"/>
      <c r="AF4" s="38"/>
    </row>
    <row r="5" spans="1:32" ht="39.6" x14ac:dyDescent="0.25">
      <c r="A5" s="5"/>
      <c r="B5" s="7"/>
      <c r="C5" s="8"/>
      <c r="D5" s="8"/>
      <c r="E5" s="38"/>
      <c r="F5" s="30" t="s">
        <v>2</v>
      </c>
      <c r="G5" s="30" t="s">
        <v>10</v>
      </c>
      <c r="H5" s="38"/>
      <c r="L5" s="38"/>
      <c r="M5" s="31" t="s">
        <v>8</v>
      </c>
      <c r="N5" s="31" t="s">
        <v>9</v>
      </c>
      <c r="O5" s="31" t="s">
        <v>2</v>
      </c>
      <c r="P5" s="30" t="s">
        <v>16</v>
      </c>
      <c r="Q5" s="51"/>
      <c r="R5" s="31" t="s">
        <v>8</v>
      </c>
      <c r="S5" s="31" t="s">
        <v>9</v>
      </c>
      <c r="T5" s="31" t="s">
        <v>2</v>
      </c>
      <c r="U5" s="30" t="s">
        <v>16</v>
      </c>
      <c r="V5" s="51"/>
      <c r="W5" s="31" t="s">
        <v>8</v>
      </c>
      <c r="X5" s="31" t="s">
        <v>9</v>
      </c>
      <c r="Y5" s="31" t="s">
        <v>2</v>
      </c>
      <c r="Z5" s="30" t="s">
        <v>16</v>
      </c>
      <c r="AA5" s="51"/>
      <c r="AB5" s="31" t="s">
        <v>8</v>
      </c>
      <c r="AC5" s="31" t="s">
        <v>9</v>
      </c>
      <c r="AD5" s="31" t="s">
        <v>2</v>
      </c>
      <c r="AE5" s="30" t="s">
        <v>16</v>
      </c>
      <c r="AF5" s="38"/>
    </row>
    <row r="6" spans="1:32" ht="15.6" x14ac:dyDescent="0.3">
      <c r="A6" s="9" t="s">
        <v>0</v>
      </c>
      <c r="B6" s="11" t="s">
        <v>4</v>
      </c>
      <c r="C6" s="10" t="s">
        <v>5</v>
      </c>
      <c r="D6" s="12" t="s">
        <v>6</v>
      </c>
      <c r="E6" s="38"/>
      <c r="F6" s="21"/>
      <c r="G6" s="21"/>
      <c r="H6" s="38"/>
      <c r="I6" s="21" t="s">
        <v>11</v>
      </c>
      <c r="J6" s="21" t="s">
        <v>12</v>
      </c>
      <c r="K6" s="21" t="s">
        <v>13</v>
      </c>
      <c r="L6" s="38"/>
      <c r="Q6" s="38"/>
      <c r="V6" s="38"/>
      <c r="AA6" s="38"/>
      <c r="AF6" s="38"/>
    </row>
    <row r="7" spans="1:32" ht="14.4" x14ac:dyDescent="0.3">
      <c r="A7" s="13">
        <v>42258</v>
      </c>
      <c r="B7" s="40">
        <v>79601</v>
      </c>
      <c r="C7" s="41">
        <v>0</v>
      </c>
      <c r="D7" s="41">
        <f>C7-B7</f>
        <v>-79601</v>
      </c>
      <c r="E7" s="38"/>
      <c r="F7" s="25">
        <f>+B7*8.5%</f>
        <v>6766.085</v>
      </c>
      <c r="G7" s="24">
        <f>+F7/B7</f>
        <v>8.5000000000000006E-2</v>
      </c>
      <c r="H7" s="38"/>
      <c r="I7" s="24">
        <v>0.5</v>
      </c>
      <c r="J7" s="24">
        <v>0.5</v>
      </c>
      <c r="K7" s="24">
        <v>0</v>
      </c>
      <c r="L7" s="38"/>
      <c r="M7" s="37">
        <f>-B7*I7</f>
        <v>-39800.5</v>
      </c>
      <c r="N7" s="37">
        <f>+C7*I7</f>
        <v>0</v>
      </c>
      <c r="O7" s="37">
        <f>(+B7*8.5%)*I7</f>
        <v>3383.0425</v>
      </c>
      <c r="P7" s="37">
        <f>SUM(M7:O7)</f>
        <v>-36417.457499999997</v>
      </c>
      <c r="Q7" s="38"/>
      <c r="R7" s="37">
        <f>-B7*J7</f>
        <v>-39800.5</v>
      </c>
      <c r="S7" s="37">
        <f>+C7*J7</f>
        <v>0</v>
      </c>
      <c r="T7" s="37">
        <f>(+B7*8.5%)*J7</f>
        <v>3383.0425</v>
      </c>
      <c r="U7" s="47">
        <f>SUM(R7:T7)</f>
        <v>-36417.457499999997</v>
      </c>
      <c r="V7" s="38"/>
      <c r="W7" s="37">
        <f>-B7*K7</f>
        <v>0</v>
      </c>
      <c r="X7" s="37">
        <f>+C7*K7</f>
        <v>0</v>
      </c>
      <c r="Y7" s="37">
        <f>(+B7*8.5%)*K7</f>
        <v>0</v>
      </c>
      <c r="Z7" s="37">
        <f>SUM(W7:Y7)</f>
        <v>0</v>
      </c>
      <c r="AA7" s="38"/>
      <c r="AB7" s="39">
        <f>+M7+R7+W7</f>
        <v>-79601</v>
      </c>
      <c r="AC7" s="39">
        <f>+N7+S7+X7</f>
        <v>0</v>
      </c>
      <c r="AD7" s="39">
        <f>+O7+T7+Y7</f>
        <v>6766.085</v>
      </c>
      <c r="AE7" s="39">
        <f>+P7+U7+Z7</f>
        <v>-72834.914999999994</v>
      </c>
      <c r="AF7" s="38"/>
    </row>
    <row r="8" spans="1:32" ht="14.4" x14ac:dyDescent="0.3">
      <c r="A8" s="22"/>
      <c r="B8" s="42"/>
      <c r="C8" s="43"/>
      <c r="D8" s="43"/>
      <c r="E8" s="38"/>
      <c r="F8" s="24"/>
      <c r="G8" s="24"/>
      <c r="H8" s="38"/>
      <c r="I8" s="24"/>
      <c r="J8" s="24"/>
      <c r="K8" s="24"/>
      <c r="L8" s="38"/>
      <c r="M8" s="37"/>
      <c r="N8" s="37"/>
      <c r="O8" s="37"/>
      <c r="P8" s="37"/>
      <c r="Q8" s="38"/>
      <c r="R8" s="37"/>
      <c r="S8" s="37"/>
      <c r="T8" s="37"/>
      <c r="U8" s="37"/>
      <c r="V8" s="38"/>
      <c r="W8" s="37"/>
      <c r="X8" s="37"/>
      <c r="Y8" s="37"/>
      <c r="Z8" s="37"/>
      <c r="AA8" s="38"/>
      <c r="AF8" s="38"/>
    </row>
    <row r="9" spans="1:32" ht="14.4" x14ac:dyDescent="0.3">
      <c r="A9" s="13">
        <v>42454</v>
      </c>
      <c r="B9" s="40">
        <v>91227</v>
      </c>
      <c r="C9" s="41">
        <v>0</v>
      </c>
      <c r="D9" s="41">
        <f>C9-B9</f>
        <v>-91227</v>
      </c>
      <c r="E9" s="38"/>
      <c r="F9" s="25">
        <f>+B9*8.5%</f>
        <v>7754.295000000001</v>
      </c>
      <c r="G9" s="24">
        <f>+F9/B9</f>
        <v>8.5000000000000006E-2</v>
      </c>
      <c r="H9" s="38"/>
      <c r="I9" s="24">
        <v>0.5</v>
      </c>
      <c r="J9" s="24">
        <v>0.5</v>
      </c>
      <c r="K9" s="24">
        <v>0</v>
      </c>
      <c r="L9" s="38"/>
      <c r="M9" s="37">
        <f>-B9*I9</f>
        <v>-45613.5</v>
      </c>
      <c r="N9" s="37">
        <f>+C9*I9</f>
        <v>0</v>
      </c>
      <c r="O9" s="37">
        <f>(+B9*8.5%)*I9</f>
        <v>3877.1475000000005</v>
      </c>
      <c r="P9" s="37">
        <f t="shared" ref="P9:P25" si="0">SUM(M9:O9)</f>
        <v>-41736.352500000001</v>
      </c>
      <c r="Q9" s="38"/>
      <c r="R9" s="37">
        <f>-B9*J9</f>
        <v>-45613.5</v>
      </c>
      <c r="S9" s="37">
        <f>+C9*J9</f>
        <v>0</v>
      </c>
      <c r="T9" s="37">
        <f>(+B9*8.5%)*J9</f>
        <v>3877.1475000000005</v>
      </c>
      <c r="U9" s="47">
        <f t="shared" ref="U9:U29" si="1">SUM(R9:T9)</f>
        <v>-41736.352500000001</v>
      </c>
      <c r="V9" s="38"/>
      <c r="W9" s="37">
        <f>-B9*K9</f>
        <v>0</v>
      </c>
      <c r="X9" s="37">
        <f>+C9*K9</f>
        <v>0</v>
      </c>
      <c r="Y9" s="37">
        <f>(+B9*8.5%)*K9</f>
        <v>0</v>
      </c>
      <c r="Z9" s="37">
        <f t="shared" ref="Z9:Z29" si="2">SUM(W9:Y9)</f>
        <v>0</v>
      </c>
      <c r="AA9" s="38"/>
      <c r="AB9" s="39">
        <f>+M9+R9+W9</f>
        <v>-91227</v>
      </c>
      <c r="AC9" s="39">
        <f>+N9+S9+X9</f>
        <v>0</v>
      </c>
      <c r="AD9" s="39">
        <f>+O9+T9+Y9</f>
        <v>7754.295000000001</v>
      </c>
      <c r="AE9" s="39">
        <f>+P9+U9+Z9</f>
        <v>-83472.705000000002</v>
      </c>
      <c r="AF9" s="38"/>
    </row>
    <row r="10" spans="1:32" ht="14.4" x14ac:dyDescent="0.3">
      <c r="A10" s="22"/>
      <c r="B10" s="42"/>
      <c r="C10" s="43"/>
      <c r="D10" s="43"/>
      <c r="E10" s="38"/>
      <c r="F10" s="24"/>
      <c r="G10" s="24"/>
      <c r="H10" s="38"/>
      <c r="I10" s="24"/>
      <c r="J10" s="24"/>
      <c r="K10" s="24"/>
      <c r="L10" s="38"/>
      <c r="M10" s="37"/>
      <c r="N10" s="37"/>
      <c r="O10" s="37"/>
      <c r="P10" s="37"/>
      <c r="Q10" s="38"/>
      <c r="R10" s="37"/>
      <c r="S10" s="37"/>
      <c r="T10" s="37"/>
      <c r="U10" s="37"/>
      <c r="V10" s="38"/>
      <c r="W10" s="37"/>
      <c r="X10" s="37"/>
      <c r="Y10" s="37"/>
      <c r="Z10" s="37"/>
      <c r="AA10" s="38"/>
      <c r="AF10" s="38"/>
    </row>
    <row r="11" spans="1:32" ht="14.4" x14ac:dyDescent="0.3">
      <c r="A11" s="13">
        <v>42467</v>
      </c>
      <c r="B11" s="40">
        <v>101656</v>
      </c>
      <c r="C11" s="41">
        <v>106586.4</v>
      </c>
      <c r="D11" s="41">
        <f>C11-B11</f>
        <v>4930.3999999999942</v>
      </c>
      <c r="E11" s="38"/>
      <c r="F11" s="25">
        <f>+B11*8.5%</f>
        <v>8640.76</v>
      </c>
      <c r="G11" s="24">
        <f>+F11/B11</f>
        <v>8.5000000000000006E-2</v>
      </c>
      <c r="H11" s="38"/>
      <c r="I11" s="24">
        <v>0.25</v>
      </c>
      <c r="J11" s="24">
        <v>0.75</v>
      </c>
      <c r="K11" s="24">
        <v>0</v>
      </c>
      <c r="L11" s="38"/>
      <c r="M11" s="37">
        <f>-B11*I11</f>
        <v>-25414</v>
      </c>
      <c r="N11" s="37">
        <f>+C11*I11</f>
        <v>26646.6</v>
      </c>
      <c r="O11" s="37">
        <f>(+B11*8.5%)*I11</f>
        <v>2160.19</v>
      </c>
      <c r="P11" s="37">
        <f t="shared" si="0"/>
        <v>3392.7899999999986</v>
      </c>
      <c r="Q11" s="38"/>
      <c r="R11" s="37">
        <f>-B11*J11</f>
        <v>-76242</v>
      </c>
      <c r="S11" s="37">
        <f>+C11*J11</f>
        <v>79939.799999999988</v>
      </c>
      <c r="T11" s="37">
        <f>(+B11*8.5%)*J11</f>
        <v>6480.57</v>
      </c>
      <c r="U11" s="47">
        <f t="shared" si="1"/>
        <v>10178.369999999988</v>
      </c>
      <c r="V11" s="38"/>
      <c r="W11" s="37">
        <f>-B11*K11</f>
        <v>0</v>
      </c>
      <c r="X11" s="37">
        <f>+C11*K11</f>
        <v>0</v>
      </c>
      <c r="Y11" s="37">
        <f>(+B11*8.5%)*K11</f>
        <v>0</v>
      </c>
      <c r="Z11" s="37">
        <f t="shared" si="2"/>
        <v>0</v>
      </c>
      <c r="AA11" s="38"/>
      <c r="AB11" s="39">
        <f t="shared" ref="AB11" si="3">+M11+R11+W11</f>
        <v>-101656</v>
      </c>
      <c r="AC11" s="39">
        <f t="shared" ref="AC11" si="4">+N11+S11+X11</f>
        <v>106586.4</v>
      </c>
      <c r="AD11" s="39">
        <f t="shared" ref="AD11" si="5">+O11+T11+Y11</f>
        <v>8640.76</v>
      </c>
      <c r="AE11" s="39">
        <f t="shared" ref="AE11" si="6">+P11+U11+Z11</f>
        <v>13571.159999999987</v>
      </c>
      <c r="AF11" s="38"/>
    </row>
    <row r="12" spans="1:32" ht="14.4" x14ac:dyDescent="0.3">
      <c r="A12" s="22"/>
      <c r="B12" s="42"/>
      <c r="C12" s="43"/>
      <c r="D12" s="43"/>
      <c r="E12" s="38"/>
      <c r="F12" s="24"/>
      <c r="G12" s="24"/>
      <c r="H12" s="38"/>
      <c r="I12" s="24"/>
      <c r="J12" s="24"/>
      <c r="K12" s="24"/>
      <c r="L12" s="38"/>
      <c r="M12" s="37"/>
      <c r="N12" s="37"/>
      <c r="O12" s="37"/>
      <c r="P12" s="37"/>
      <c r="Q12" s="38"/>
      <c r="R12" s="37"/>
      <c r="S12" s="37"/>
      <c r="T12" s="37"/>
      <c r="U12" s="37"/>
      <c r="V12" s="38"/>
      <c r="W12" s="37"/>
      <c r="X12" s="37"/>
      <c r="Y12" s="37"/>
      <c r="Z12" s="37"/>
      <c r="AA12" s="38"/>
      <c r="AF12" s="38"/>
    </row>
    <row r="13" spans="1:32" ht="14.4" x14ac:dyDescent="0.3">
      <c r="A13" s="13">
        <v>42593</v>
      </c>
      <c r="B13" s="40">
        <v>112015</v>
      </c>
      <c r="C13" s="41">
        <v>0</v>
      </c>
      <c r="D13" s="41">
        <f>C13-B13</f>
        <v>-112015</v>
      </c>
      <c r="E13" s="38"/>
      <c r="F13" s="25">
        <f>+B13*8.5%</f>
        <v>9521.2750000000015</v>
      </c>
      <c r="G13" s="24">
        <f>+F13/B13</f>
        <v>8.5000000000000006E-2</v>
      </c>
      <c r="H13" s="38"/>
      <c r="I13" s="24">
        <v>0.25</v>
      </c>
      <c r="J13" s="24">
        <v>0.75</v>
      </c>
      <c r="K13" s="24">
        <v>0</v>
      </c>
      <c r="L13" s="38"/>
      <c r="M13" s="37">
        <f>-B13*I13</f>
        <v>-28003.75</v>
      </c>
      <c r="N13" s="37">
        <f>+C13*I13</f>
        <v>0</v>
      </c>
      <c r="O13" s="37">
        <f>(+B13*8.5%)*I13</f>
        <v>2380.3187500000004</v>
      </c>
      <c r="P13" s="37">
        <f t="shared" si="0"/>
        <v>-25623.431250000001</v>
      </c>
      <c r="Q13" s="38"/>
      <c r="R13" s="37">
        <f>-B13*J13</f>
        <v>-84011.25</v>
      </c>
      <c r="S13" s="37">
        <f>+C13*J13</f>
        <v>0</v>
      </c>
      <c r="T13" s="37">
        <f>(+B13*8.5%)*J13</f>
        <v>7140.9562500000011</v>
      </c>
      <c r="U13" s="47">
        <f t="shared" si="1"/>
        <v>-76870.293749999997</v>
      </c>
      <c r="V13" s="38"/>
      <c r="W13" s="37">
        <f>-B13*K13</f>
        <v>0</v>
      </c>
      <c r="X13" s="37">
        <f>+C13*K13</f>
        <v>0</v>
      </c>
      <c r="Y13" s="37">
        <f>(+B13*8.5%)*K13</f>
        <v>0</v>
      </c>
      <c r="Z13" s="37">
        <f t="shared" si="2"/>
        <v>0</v>
      </c>
      <c r="AA13" s="38"/>
      <c r="AB13" s="39">
        <f t="shared" ref="AB13" si="7">+M13+R13+W13</f>
        <v>-112015</v>
      </c>
      <c r="AC13" s="39">
        <f t="shared" ref="AC13" si="8">+N13+S13+X13</f>
        <v>0</v>
      </c>
      <c r="AD13" s="39">
        <f t="shared" ref="AD13" si="9">+O13+T13+Y13</f>
        <v>9521.2750000000015</v>
      </c>
      <c r="AE13" s="39">
        <f t="shared" ref="AE13" si="10">+P13+U13+Z13</f>
        <v>-102493.72500000001</v>
      </c>
      <c r="AF13" s="38"/>
    </row>
    <row r="14" spans="1:32" ht="14.4" x14ac:dyDescent="0.3">
      <c r="A14" s="22"/>
      <c r="B14" s="42"/>
      <c r="C14" s="43"/>
      <c r="D14" s="43"/>
      <c r="E14" s="38"/>
      <c r="F14" s="24"/>
      <c r="G14" s="24"/>
      <c r="H14" s="38"/>
      <c r="I14" s="24"/>
      <c r="J14" s="24"/>
      <c r="K14" s="24"/>
      <c r="L14" s="38"/>
      <c r="M14" s="37"/>
      <c r="N14" s="37"/>
      <c r="O14" s="37"/>
      <c r="P14" s="37"/>
      <c r="Q14" s="38"/>
      <c r="R14" s="37"/>
      <c r="S14" s="37"/>
      <c r="T14" s="37"/>
      <c r="U14" s="37"/>
      <c r="V14" s="38"/>
      <c r="W14" s="37"/>
      <c r="X14" s="37"/>
      <c r="Y14" s="37"/>
      <c r="Z14" s="37"/>
      <c r="AA14" s="38"/>
      <c r="AF14" s="38"/>
    </row>
    <row r="15" spans="1:32" ht="14.4" x14ac:dyDescent="0.3">
      <c r="A15" s="13">
        <v>42600</v>
      </c>
      <c r="B15" s="40">
        <v>522392</v>
      </c>
      <c r="C15" s="41">
        <v>658123.05000000005</v>
      </c>
      <c r="D15" s="41">
        <f>C15-B15</f>
        <v>135731.05000000005</v>
      </c>
      <c r="E15" s="38"/>
      <c r="F15" s="25">
        <f>+B15*8.5%</f>
        <v>44403.32</v>
      </c>
      <c r="G15" s="24">
        <f>+F15/B15</f>
        <v>8.5000000000000006E-2</v>
      </c>
      <c r="H15" s="38"/>
      <c r="I15" s="24">
        <v>0.33</v>
      </c>
      <c r="J15" s="24">
        <v>0.67</v>
      </c>
      <c r="K15" s="24">
        <v>0</v>
      </c>
      <c r="L15" s="38"/>
      <c r="M15" s="37">
        <f>-B15*I15</f>
        <v>-172389.36000000002</v>
      </c>
      <c r="N15" s="37">
        <f>+C15*I15</f>
        <v>217180.60650000002</v>
      </c>
      <c r="O15" s="37">
        <f>(+B15*8.5%)*I15</f>
        <v>14653.095600000001</v>
      </c>
      <c r="P15" s="37">
        <f t="shared" si="0"/>
        <v>59444.342100000009</v>
      </c>
      <c r="Q15" s="38"/>
      <c r="R15" s="37">
        <f>-B15*J15</f>
        <v>-350002.64</v>
      </c>
      <c r="S15" s="37">
        <f>+C15*J15</f>
        <v>440942.44350000005</v>
      </c>
      <c r="T15" s="37">
        <f>(+B15*8.5%)*J15</f>
        <v>29750.224400000003</v>
      </c>
      <c r="U15" s="47">
        <f t="shared" si="1"/>
        <v>120690.02790000004</v>
      </c>
      <c r="V15" s="38"/>
      <c r="W15" s="37">
        <f>-B15*K15</f>
        <v>0</v>
      </c>
      <c r="X15" s="37">
        <f>+C15*K15</f>
        <v>0</v>
      </c>
      <c r="Y15" s="37">
        <f>(+B15*8.5%)*K15</f>
        <v>0</v>
      </c>
      <c r="Z15" s="37">
        <f t="shared" si="2"/>
        <v>0</v>
      </c>
      <c r="AA15" s="38"/>
      <c r="AB15" s="39">
        <f t="shared" ref="AB15" si="11">+M15+R15+W15</f>
        <v>-522392</v>
      </c>
      <c r="AC15" s="39">
        <f t="shared" ref="AC15" si="12">+N15+S15+X15</f>
        <v>658123.05000000005</v>
      </c>
      <c r="AD15" s="39">
        <f t="shared" ref="AD15" si="13">+O15+T15+Y15</f>
        <v>44403.320000000007</v>
      </c>
      <c r="AE15" s="39">
        <f t="shared" ref="AE15" si="14">+P15+U15+Z15</f>
        <v>180134.37000000005</v>
      </c>
      <c r="AF15" s="38"/>
    </row>
    <row r="16" spans="1:32" ht="14.4" x14ac:dyDescent="0.3">
      <c r="A16" s="22"/>
      <c r="B16" s="42"/>
      <c r="C16" s="43"/>
      <c r="D16" s="43"/>
      <c r="E16" s="38"/>
      <c r="F16" s="24"/>
      <c r="G16" s="24"/>
      <c r="H16" s="38"/>
      <c r="I16" s="24"/>
      <c r="J16" s="24"/>
      <c r="K16" s="24"/>
      <c r="L16" s="38"/>
      <c r="M16" s="37"/>
      <c r="N16" s="37"/>
      <c r="O16" s="37"/>
      <c r="P16" s="37"/>
      <c r="Q16" s="38"/>
      <c r="R16" s="37"/>
      <c r="S16" s="37"/>
      <c r="T16" s="37"/>
      <c r="U16" s="37"/>
      <c r="V16" s="38"/>
      <c r="W16" s="37"/>
      <c r="X16" s="37"/>
      <c r="Y16" s="37"/>
      <c r="Z16" s="37"/>
      <c r="AA16" s="38"/>
      <c r="AF16" s="38"/>
    </row>
    <row r="17" spans="1:32" ht="14.4" x14ac:dyDescent="0.3">
      <c r="A17" s="13">
        <v>42810</v>
      </c>
      <c r="B17" s="40">
        <v>357523</v>
      </c>
      <c r="C17" s="41">
        <f>95050.75*5</f>
        <v>475253.75</v>
      </c>
      <c r="D17" s="41">
        <f>C17-B17</f>
        <v>117730.75</v>
      </c>
      <c r="E17" s="38"/>
      <c r="F17" s="25">
        <f>+B17*8.5%</f>
        <v>30389.455000000002</v>
      </c>
      <c r="G17" s="24">
        <f>+F17/B17</f>
        <v>8.5000000000000006E-2</v>
      </c>
      <c r="H17" s="38"/>
      <c r="I17" s="24">
        <v>0.32500000000000001</v>
      </c>
      <c r="J17" s="24">
        <v>0.67500000000000004</v>
      </c>
      <c r="K17" s="24">
        <v>0</v>
      </c>
      <c r="L17" s="38"/>
      <c r="M17" s="37">
        <f>-B17*I17</f>
        <v>-116194.97500000001</v>
      </c>
      <c r="N17" s="37">
        <f>+C17*I17</f>
        <v>154457.46875</v>
      </c>
      <c r="O17" s="37">
        <f>(+B17*8.5%)*I17</f>
        <v>9876.5728750000017</v>
      </c>
      <c r="P17" s="37">
        <f t="shared" si="0"/>
        <v>48139.066624999992</v>
      </c>
      <c r="Q17" s="38"/>
      <c r="R17" s="37">
        <f>-B17*J17</f>
        <v>-241328.02500000002</v>
      </c>
      <c r="S17" s="37">
        <f>+C17*J17</f>
        <v>320796.28125</v>
      </c>
      <c r="T17" s="37">
        <f>(+B17*8.5%)*J17</f>
        <v>20512.882125000004</v>
      </c>
      <c r="U17" s="47">
        <f t="shared" si="1"/>
        <v>99981.13837499998</v>
      </c>
      <c r="V17" s="38"/>
      <c r="W17" s="37">
        <f>-B17*K17</f>
        <v>0</v>
      </c>
      <c r="X17" s="37">
        <f>+C17*K17</f>
        <v>0</v>
      </c>
      <c r="Y17" s="37">
        <f>(+B17*8.5%)*K17</f>
        <v>0</v>
      </c>
      <c r="Z17" s="37">
        <f t="shared" si="2"/>
        <v>0</v>
      </c>
      <c r="AA17" s="38"/>
      <c r="AB17" s="39">
        <f t="shared" ref="AB17" si="15">+M17+R17+W17</f>
        <v>-357523</v>
      </c>
      <c r="AC17" s="39">
        <f t="shared" ref="AC17" si="16">+N17+S17+X17</f>
        <v>475253.75</v>
      </c>
      <c r="AD17" s="39">
        <f t="shared" ref="AD17" si="17">+O17+T17+Y17</f>
        <v>30389.455000000005</v>
      </c>
      <c r="AE17" s="39">
        <f t="shared" ref="AE17" si="18">+P17+U17+Z17</f>
        <v>148120.20499999996</v>
      </c>
      <c r="AF17" s="38"/>
    </row>
    <row r="18" spans="1:32" ht="14.4" x14ac:dyDescent="0.3">
      <c r="A18" s="22"/>
      <c r="B18" s="42"/>
      <c r="C18" s="43"/>
      <c r="D18" s="43"/>
      <c r="E18" s="38"/>
      <c r="F18" s="24"/>
      <c r="G18" s="24"/>
      <c r="H18" s="38"/>
      <c r="I18" s="24"/>
      <c r="J18" s="24"/>
      <c r="K18" s="24"/>
      <c r="L18" s="38"/>
      <c r="M18" s="37"/>
      <c r="N18" s="37"/>
      <c r="O18" s="37"/>
      <c r="P18" s="37"/>
      <c r="Q18" s="38"/>
      <c r="R18" s="37"/>
      <c r="S18" s="37"/>
      <c r="T18" s="37"/>
      <c r="U18" s="37"/>
      <c r="V18" s="38"/>
      <c r="W18" s="37"/>
      <c r="X18" s="37"/>
      <c r="Y18" s="37"/>
      <c r="Z18" s="37"/>
      <c r="AA18" s="38"/>
      <c r="AF18" s="38"/>
    </row>
    <row r="19" spans="1:32" ht="14.4" x14ac:dyDescent="0.3">
      <c r="A19" s="13">
        <v>42864</v>
      </c>
      <c r="B19" s="40">
        <v>3</v>
      </c>
      <c r="C19" s="41">
        <v>0</v>
      </c>
      <c r="D19" s="41">
        <f>C19-B19</f>
        <v>-3</v>
      </c>
      <c r="E19" s="38"/>
      <c r="F19" s="25">
        <v>0</v>
      </c>
      <c r="G19" s="24">
        <f>+F19/B19</f>
        <v>0</v>
      </c>
      <c r="H19" s="38"/>
      <c r="I19" s="24">
        <v>0.25</v>
      </c>
      <c r="J19" s="24">
        <v>0.75</v>
      </c>
      <c r="K19" s="24">
        <v>0</v>
      </c>
      <c r="L19" s="38"/>
      <c r="M19" s="37">
        <f>-B19*I19</f>
        <v>-0.75</v>
      </c>
      <c r="N19" s="37">
        <f>+C19*I19</f>
        <v>0</v>
      </c>
      <c r="O19" s="37">
        <v>0</v>
      </c>
      <c r="P19" s="37">
        <f t="shared" si="0"/>
        <v>-0.75</v>
      </c>
      <c r="Q19" s="38"/>
      <c r="R19" s="37">
        <f>-B19*J19</f>
        <v>-2.25</v>
      </c>
      <c r="S19" s="37">
        <f>+C19*J19</f>
        <v>0</v>
      </c>
      <c r="T19" s="37">
        <v>0</v>
      </c>
      <c r="U19" s="37">
        <f t="shared" si="1"/>
        <v>-2.25</v>
      </c>
      <c r="V19" s="38"/>
      <c r="W19" s="37">
        <f>-B19*K19</f>
        <v>0</v>
      </c>
      <c r="X19" s="37">
        <f>+C19*K19</f>
        <v>0</v>
      </c>
      <c r="Y19" s="37">
        <f>(+B19*8.5%)*K19</f>
        <v>0</v>
      </c>
      <c r="Z19" s="37">
        <f t="shared" si="2"/>
        <v>0</v>
      </c>
      <c r="AA19" s="38"/>
      <c r="AB19" s="39">
        <f t="shared" ref="AB19" si="19">+M19+R19+W19</f>
        <v>-3</v>
      </c>
      <c r="AC19" s="39">
        <f t="shared" ref="AC19" si="20">+N19+S19+X19</f>
        <v>0</v>
      </c>
      <c r="AD19" s="39">
        <f t="shared" ref="AD19" si="21">+O19+T19+Y19</f>
        <v>0</v>
      </c>
      <c r="AE19" s="39">
        <f t="shared" ref="AE19" si="22">+P19+U19+Z19</f>
        <v>-3</v>
      </c>
      <c r="AF19" s="38"/>
    </row>
    <row r="20" spans="1:32" ht="14.4" x14ac:dyDescent="0.3">
      <c r="A20" s="22"/>
      <c r="B20" s="42"/>
      <c r="C20" s="43"/>
      <c r="D20" s="43"/>
      <c r="E20" s="38"/>
      <c r="F20" s="24"/>
      <c r="G20" s="24"/>
      <c r="H20" s="38"/>
      <c r="I20" s="24"/>
      <c r="J20" s="24"/>
      <c r="K20" s="24"/>
      <c r="L20" s="38"/>
      <c r="M20" s="37"/>
      <c r="N20" s="37"/>
      <c r="O20" s="37"/>
      <c r="P20" s="37"/>
      <c r="Q20" s="38"/>
      <c r="R20" s="37"/>
      <c r="S20" s="37"/>
      <c r="T20" s="37"/>
      <c r="U20" s="37"/>
      <c r="V20" s="38"/>
      <c r="W20" s="37"/>
      <c r="X20" s="37"/>
      <c r="Y20" s="37"/>
      <c r="Z20" s="37"/>
      <c r="AA20" s="38"/>
      <c r="AF20" s="38"/>
    </row>
    <row r="21" spans="1:32" ht="14.4" x14ac:dyDescent="0.3">
      <c r="A21" s="13">
        <v>42873</v>
      </c>
      <c r="B21" s="40">
        <v>96941</v>
      </c>
      <c r="C21" s="41">
        <f>20243.55+53982.8</f>
        <v>74226.350000000006</v>
      </c>
      <c r="D21" s="41">
        <f>C21-B21</f>
        <v>-22714.649999999994</v>
      </c>
      <c r="E21" s="38"/>
      <c r="F21" s="25">
        <f>+B21*8.5%</f>
        <v>8239.9850000000006</v>
      </c>
      <c r="G21" s="24">
        <f>+F21/B21</f>
        <v>8.5000000000000006E-2</v>
      </c>
      <c r="H21" s="38"/>
      <c r="I21" s="24">
        <v>0.25</v>
      </c>
      <c r="J21" s="24">
        <v>0.75</v>
      </c>
      <c r="K21" s="24">
        <v>0</v>
      </c>
      <c r="L21" s="38"/>
      <c r="M21" s="37">
        <f>-B21*I21</f>
        <v>-24235.25</v>
      </c>
      <c r="N21" s="37">
        <f>+C21*I21</f>
        <v>18556.587500000001</v>
      </c>
      <c r="O21" s="37">
        <f>(+B21*8.5%)*I21</f>
        <v>2059.9962500000001</v>
      </c>
      <c r="P21" s="37">
        <f t="shared" si="0"/>
        <v>-3618.6662499999984</v>
      </c>
      <c r="Q21" s="38"/>
      <c r="R21" s="37">
        <f>-B21*J21</f>
        <v>-72705.75</v>
      </c>
      <c r="S21" s="37">
        <f>+C21*J21</f>
        <v>55669.762500000004</v>
      </c>
      <c r="T21" s="37">
        <f>(+B21*8.5%)*J21</f>
        <v>6179.9887500000004</v>
      </c>
      <c r="U21" s="37">
        <f t="shared" si="1"/>
        <v>-10855.998749999995</v>
      </c>
      <c r="V21" s="38"/>
      <c r="W21" s="37">
        <f>-B21*K21</f>
        <v>0</v>
      </c>
      <c r="X21" s="37">
        <f>+C21*K21</f>
        <v>0</v>
      </c>
      <c r="Y21" s="37">
        <f>(+B21*8.5%)*K21</f>
        <v>0</v>
      </c>
      <c r="Z21" s="37">
        <f t="shared" si="2"/>
        <v>0</v>
      </c>
      <c r="AA21" s="38"/>
      <c r="AB21" s="39">
        <f t="shared" ref="AB21" si="23">+M21+R21+W21</f>
        <v>-96941</v>
      </c>
      <c r="AC21" s="39">
        <f t="shared" ref="AC21" si="24">+N21+S21+X21</f>
        <v>74226.350000000006</v>
      </c>
      <c r="AD21" s="39">
        <f t="shared" ref="AD21" si="25">+O21+T21+Y21</f>
        <v>8239.9850000000006</v>
      </c>
      <c r="AE21" s="39">
        <f t="shared" ref="AE21" si="26">+P21+U21+Z21</f>
        <v>-14474.664999999994</v>
      </c>
      <c r="AF21" s="38"/>
    </row>
    <row r="22" spans="1:32" ht="14.4" x14ac:dyDescent="0.3">
      <c r="A22" s="22"/>
      <c r="B22" s="42"/>
      <c r="C22" s="43"/>
      <c r="D22" s="43"/>
      <c r="E22" s="38"/>
      <c r="F22" s="24"/>
      <c r="G22" s="24"/>
      <c r="H22" s="38"/>
      <c r="I22" s="24"/>
      <c r="J22" s="24"/>
      <c r="K22" s="24"/>
      <c r="L22" s="38"/>
      <c r="M22" s="37"/>
      <c r="N22" s="37"/>
      <c r="O22" s="37"/>
      <c r="P22" s="37"/>
      <c r="Q22" s="38"/>
      <c r="R22" s="37"/>
      <c r="S22" s="37"/>
      <c r="T22" s="37"/>
      <c r="U22" s="37"/>
      <c r="V22" s="38"/>
      <c r="W22" s="37"/>
      <c r="X22" s="37"/>
      <c r="Y22" s="37"/>
      <c r="Z22" s="37"/>
      <c r="AA22" s="38"/>
      <c r="AF22" s="38"/>
    </row>
    <row r="23" spans="1:32" ht="14.4" x14ac:dyDescent="0.3">
      <c r="A23" s="13">
        <v>42964</v>
      </c>
      <c r="B23" s="40">
        <v>67869</v>
      </c>
      <c r="C23" s="41">
        <v>0</v>
      </c>
      <c r="D23" s="41">
        <f>C23-B23</f>
        <v>-67869</v>
      </c>
      <c r="E23" s="38"/>
      <c r="F23" s="25">
        <f>+B23*8.5%</f>
        <v>5768.8650000000007</v>
      </c>
      <c r="G23" s="24">
        <f>+F23/B23</f>
        <v>8.5000000000000006E-2</v>
      </c>
      <c r="H23" s="38"/>
      <c r="I23" s="24">
        <v>0.45</v>
      </c>
      <c r="J23" s="24">
        <v>0.45</v>
      </c>
      <c r="K23" s="24">
        <v>0.1</v>
      </c>
      <c r="L23" s="38"/>
      <c r="M23" s="37">
        <f>-B23*I23</f>
        <v>-30541.05</v>
      </c>
      <c r="N23" s="37">
        <f>+C23*I23</f>
        <v>0</v>
      </c>
      <c r="O23" s="37">
        <f>(+B23*8.5%)*I23</f>
        <v>2595.9892500000005</v>
      </c>
      <c r="P23" s="37">
        <f t="shared" si="0"/>
        <v>-27945.060749999997</v>
      </c>
      <c r="Q23" s="38"/>
      <c r="R23" s="37">
        <f>-B23*J23</f>
        <v>-30541.05</v>
      </c>
      <c r="S23" s="37">
        <f>+C23*J23</f>
        <v>0</v>
      </c>
      <c r="T23" s="37">
        <f>(+B23*8.5%)*J23</f>
        <v>2595.9892500000005</v>
      </c>
      <c r="U23" s="37">
        <f t="shared" si="1"/>
        <v>-27945.060749999997</v>
      </c>
      <c r="V23" s="38"/>
      <c r="W23" s="37">
        <f>-B23*K23</f>
        <v>-6786.9000000000005</v>
      </c>
      <c r="X23" s="37">
        <f>+C23*K23</f>
        <v>0</v>
      </c>
      <c r="Y23" s="37">
        <f>(+B23*8.5%)*K23</f>
        <v>576.88650000000007</v>
      </c>
      <c r="Z23" s="37">
        <f t="shared" si="2"/>
        <v>-6210.0135000000009</v>
      </c>
      <c r="AA23" s="38"/>
      <c r="AB23" s="39">
        <f t="shared" ref="AB23" si="27">+M23+R23+W23</f>
        <v>-67869</v>
      </c>
      <c r="AC23" s="39">
        <f t="shared" ref="AC23" si="28">+N23+S23+X23</f>
        <v>0</v>
      </c>
      <c r="AD23" s="39">
        <f t="shared" ref="AD23" si="29">+O23+T23+Y23</f>
        <v>5768.8650000000016</v>
      </c>
      <c r="AE23" s="39">
        <f t="shared" ref="AE23" si="30">+P23+U23+Z23</f>
        <v>-62100.134999999995</v>
      </c>
      <c r="AF23" s="38"/>
    </row>
    <row r="24" spans="1:32" ht="14.4" x14ac:dyDescent="0.3">
      <c r="A24" s="22"/>
      <c r="B24" s="42"/>
      <c r="C24" s="43"/>
      <c r="D24" s="43"/>
      <c r="E24" s="38"/>
      <c r="F24" s="24"/>
      <c r="G24" s="24"/>
      <c r="H24" s="38"/>
      <c r="I24" s="24"/>
      <c r="J24" s="24"/>
      <c r="K24" s="24"/>
      <c r="L24" s="38"/>
      <c r="M24" s="37"/>
      <c r="N24" s="37"/>
      <c r="O24" s="37"/>
      <c r="P24" s="37"/>
      <c r="Q24" s="38"/>
      <c r="R24" s="37"/>
      <c r="S24" s="37"/>
      <c r="T24" s="37"/>
      <c r="U24" s="37"/>
      <c r="V24" s="38"/>
      <c r="W24" s="37"/>
      <c r="X24" s="37"/>
      <c r="Y24" s="37"/>
      <c r="Z24" s="37"/>
      <c r="AA24" s="38"/>
      <c r="AF24" s="38"/>
    </row>
    <row r="25" spans="1:32" ht="14.4" x14ac:dyDescent="0.3">
      <c r="A25" s="13">
        <v>42977</v>
      </c>
      <c r="B25" s="40">
        <v>94476</v>
      </c>
      <c r="C25" s="41">
        <v>89621.7</v>
      </c>
      <c r="D25" s="41">
        <f>C25-B25</f>
        <v>-4854.3000000000029</v>
      </c>
      <c r="E25" s="38"/>
      <c r="F25" s="25">
        <f>+B25*8.5%</f>
        <v>8030.4600000000009</v>
      </c>
      <c r="G25" s="24">
        <f>+F25/B25</f>
        <v>8.5000000000000006E-2</v>
      </c>
      <c r="H25" s="38"/>
      <c r="I25" s="24">
        <v>0.5</v>
      </c>
      <c r="J25" s="24">
        <v>0.5</v>
      </c>
      <c r="K25" s="24">
        <v>0</v>
      </c>
      <c r="L25" s="38"/>
      <c r="M25" s="37">
        <f>-B25*I25</f>
        <v>-47238</v>
      </c>
      <c r="N25" s="37">
        <f>+C25*I25</f>
        <v>44810.85</v>
      </c>
      <c r="O25" s="37">
        <f>(+B25*8.5%)*I25</f>
        <v>4015.2300000000005</v>
      </c>
      <c r="P25" s="37">
        <f t="shared" si="0"/>
        <v>1588.079999999999</v>
      </c>
      <c r="Q25" s="38"/>
      <c r="R25" s="37">
        <f>-B25*J25</f>
        <v>-47238</v>
      </c>
      <c r="S25" s="37">
        <f>+C25*J25</f>
        <v>44810.85</v>
      </c>
      <c r="T25" s="37">
        <f>(+B25*8.5%)*J25</f>
        <v>4015.2300000000005</v>
      </c>
      <c r="U25" s="37">
        <f t="shared" si="1"/>
        <v>1588.079999999999</v>
      </c>
      <c r="V25" s="38"/>
      <c r="W25" s="37">
        <f>-B25*K25</f>
        <v>0</v>
      </c>
      <c r="X25" s="37">
        <f>+C25*K25</f>
        <v>0</v>
      </c>
      <c r="Y25" s="37">
        <f>(+B25*8.5%)*K25</f>
        <v>0</v>
      </c>
      <c r="Z25" s="37">
        <f t="shared" si="2"/>
        <v>0</v>
      </c>
      <c r="AA25" s="38"/>
      <c r="AB25" s="39">
        <f t="shared" ref="AB25" si="31">+M25+R25+W25</f>
        <v>-94476</v>
      </c>
      <c r="AC25" s="39">
        <f t="shared" ref="AC25" si="32">+N25+S25+X25</f>
        <v>89621.7</v>
      </c>
      <c r="AD25" s="39">
        <f t="shared" ref="AD25" si="33">+O25+T25+Y25</f>
        <v>8030.4600000000009</v>
      </c>
      <c r="AE25" s="39">
        <f t="shared" ref="AE25" si="34">+P25+U25+Z25</f>
        <v>3176.159999999998</v>
      </c>
      <c r="AF25" s="38"/>
    </row>
    <row r="26" spans="1:32" x14ac:dyDescent="0.25">
      <c r="B26" s="44"/>
      <c r="C26" s="44"/>
      <c r="D26" s="44"/>
      <c r="E26" s="38"/>
      <c r="F26" s="24"/>
      <c r="G26" s="24"/>
      <c r="H26" s="38"/>
      <c r="I26" s="24"/>
      <c r="J26" s="24"/>
      <c r="K26" s="24"/>
      <c r="L26" s="38"/>
      <c r="M26" s="37"/>
      <c r="N26" s="37"/>
      <c r="O26" s="37"/>
      <c r="P26" s="37"/>
      <c r="Q26" s="38"/>
      <c r="R26" s="37"/>
      <c r="S26" s="37"/>
      <c r="T26" s="37"/>
      <c r="U26" s="37"/>
      <c r="V26" s="38"/>
      <c r="W26" s="37"/>
      <c r="X26" s="37"/>
      <c r="Y26" s="37"/>
      <c r="Z26" s="37"/>
      <c r="AA26" s="38"/>
      <c r="AF26" s="38"/>
    </row>
    <row r="27" spans="1:32" ht="14.4" x14ac:dyDescent="0.3">
      <c r="A27" s="36">
        <v>43559</v>
      </c>
      <c r="B27" s="45">
        <v>64456</v>
      </c>
      <c r="C27" s="46">
        <v>0</v>
      </c>
      <c r="D27" s="46">
        <f t="shared" ref="D27" si="35">C27-B27</f>
        <v>-64456</v>
      </c>
      <c r="E27" s="38"/>
      <c r="F27" s="25">
        <f>+B27*8.5%</f>
        <v>5478.76</v>
      </c>
      <c r="G27" s="24">
        <f>+F27/B27</f>
        <v>8.5000000000000006E-2</v>
      </c>
      <c r="H27" s="38"/>
      <c r="I27" s="24">
        <v>0.5</v>
      </c>
      <c r="J27" s="24">
        <v>0.5</v>
      </c>
      <c r="K27" s="24">
        <v>0</v>
      </c>
      <c r="L27" s="38"/>
      <c r="M27" s="37">
        <f>-B27*I27</f>
        <v>-32228</v>
      </c>
      <c r="N27" s="37">
        <f>+C27*I27</f>
        <v>0</v>
      </c>
      <c r="O27" s="37">
        <f>(+B27*8.5%)*I27</f>
        <v>2739.38</v>
      </c>
      <c r="P27" s="37">
        <f t="shared" ref="P27:P29" si="36">SUM(M27:O27)</f>
        <v>-29488.62</v>
      </c>
      <c r="Q27" s="38"/>
      <c r="R27" s="37">
        <f>-B27*J27</f>
        <v>-32228</v>
      </c>
      <c r="S27" s="37">
        <f>+C27*J27</f>
        <v>0</v>
      </c>
      <c r="T27" s="37">
        <f>(+B27*8.5%)*J27</f>
        <v>2739.38</v>
      </c>
      <c r="U27" s="37">
        <f t="shared" si="1"/>
        <v>-29488.62</v>
      </c>
      <c r="V27" s="38"/>
      <c r="W27" s="37">
        <f>-B27*K27</f>
        <v>0</v>
      </c>
      <c r="X27" s="37">
        <f>+C27*K27</f>
        <v>0</v>
      </c>
      <c r="Y27" s="37">
        <f>(+B27*8.5%)*K27</f>
        <v>0</v>
      </c>
      <c r="Z27" s="37">
        <f t="shared" si="2"/>
        <v>0</v>
      </c>
      <c r="AA27" s="38"/>
      <c r="AB27" s="39">
        <f t="shared" ref="AB27" si="37">+M27+R27+W27</f>
        <v>-64456</v>
      </c>
      <c r="AC27" s="39">
        <f t="shared" ref="AC27" si="38">+N27+S27+X27</f>
        <v>0</v>
      </c>
      <c r="AD27" s="39">
        <f t="shared" ref="AD27" si="39">+O27+T27+Y27</f>
        <v>5478.76</v>
      </c>
      <c r="AE27" s="39">
        <f t="shared" ref="AE27" si="40">+P27+U27+Z27</f>
        <v>-58977.24</v>
      </c>
      <c r="AF27" s="38"/>
    </row>
    <row r="28" spans="1:32" x14ac:dyDescent="0.25">
      <c r="B28" s="44"/>
      <c r="C28" s="44"/>
      <c r="D28" s="44"/>
      <c r="E28" s="38"/>
      <c r="F28" s="24"/>
      <c r="G28" s="24"/>
      <c r="H28" s="38"/>
      <c r="I28" s="24"/>
      <c r="J28" s="24"/>
      <c r="K28" s="24"/>
      <c r="L28" s="38"/>
      <c r="M28" s="37"/>
      <c r="N28" s="37"/>
      <c r="O28" s="37"/>
      <c r="P28" s="37"/>
      <c r="Q28" s="38"/>
      <c r="R28" s="37"/>
      <c r="S28" s="37"/>
      <c r="T28" s="37"/>
      <c r="U28" s="37"/>
      <c r="V28" s="38"/>
      <c r="W28" s="37"/>
      <c r="X28" s="37"/>
      <c r="Y28" s="37"/>
      <c r="Z28" s="37"/>
      <c r="AA28" s="38"/>
      <c r="AF28" s="38"/>
    </row>
    <row r="29" spans="1:32" ht="14.4" x14ac:dyDescent="0.3">
      <c r="A29" s="36">
        <v>43566</v>
      </c>
      <c r="B29" s="45">
        <v>425294</v>
      </c>
      <c r="C29" s="46">
        <v>403519.05</v>
      </c>
      <c r="D29" s="46">
        <f>C29-B29</f>
        <v>-21774.950000000012</v>
      </c>
      <c r="E29" s="38"/>
      <c r="F29" s="25">
        <f>+B29*8.5%</f>
        <v>36149.990000000005</v>
      </c>
      <c r="G29" s="24">
        <f>+F29/B29</f>
        <v>8.5000000000000006E-2</v>
      </c>
      <c r="H29" s="38"/>
      <c r="I29" s="24">
        <v>0.5</v>
      </c>
      <c r="J29" s="24">
        <v>0.5</v>
      </c>
      <c r="K29" s="24">
        <v>0</v>
      </c>
      <c r="L29" s="38"/>
      <c r="M29" s="37">
        <f>-B29*I29</f>
        <v>-212647</v>
      </c>
      <c r="N29" s="37">
        <f>+C29*I29</f>
        <v>201759.52499999999</v>
      </c>
      <c r="O29" s="37">
        <f>(+B29*8.5%)*I29</f>
        <v>18074.995000000003</v>
      </c>
      <c r="P29" s="37">
        <f t="shared" si="36"/>
        <v>7187.5199999999968</v>
      </c>
      <c r="Q29" s="38"/>
      <c r="R29" s="37">
        <f>-B29*J29</f>
        <v>-212647</v>
      </c>
      <c r="S29" s="37">
        <f>+C29*J29</f>
        <v>201759.52499999999</v>
      </c>
      <c r="T29" s="37">
        <f>(+B29*8.5%)*J29</f>
        <v>18074.995000000003</v>
      </c>
      <c r="U29" s="37">
        <f t="shared" si="1"/>
        <v>7187.5199999999968</v>
      </c>
      <c r="V29" s="38"/>
      <c r="W29" s="37">
        <f>-B29*K29</f>
        <v>0</v>
      </c>
      <c r="X29" s="37">
        <f>+C29*K29</f>
        <v>0</v>
      </c>
      <c r="Y29" s="37">
        <f>(+B29*8.5%)*K29</f>
        <v>0</v>
      </c>
      <c r="Z29" s="37">
        <f t="shared" si="2"/>
        <v>0</v>
      </c>
      <c r="AA29" s="38"/>
      <c r="AB29" s="39">
        <f t="shared" ref="AB29:AE29" si="41">+M29+R29+W29</f>
        <v>-425294</v>
      </c>
      <c r="AC29" s="39">
        <f t="shared" si="41"/>
        <v>403519.05</v>
      </c>
      <c r="AD29" s="39">
        <f t="shared" si="41"/>
        <v>36149.990000000005</v>
      </c>
      <c r="AE29" s="39">
        <f t="shared" si="41"/>
        <v>14375.039999999994</v>
      </c>
      <c r="AF29" s="38"/>
    </row>
    <row r="30" spans="1:32" x14ac:dyDescent="0.25">
      <c r="E30" s="38"/>
      <c r="F30" s="24"/>
      <c r="G30" s="24"/>
      <c r="H30" s="38"/>
      <c r="I30" s="24"/>
      <c r="J30" s="24"/>
      <c r="K30" s="24"/>
      <c r="L30" s="38"/>
      <c r="Q30" s="38"/>
      <c r="V30" s="38"/>
      <c r="AA30" s="38"/>
      <c r="AF30" s="38"/>
    </row>
    <row r="31" spans="1:32" x14ac:dyDescent="0.25">
      <c r="E31" s="38"/>
      <c r="F31" s="24"/>
      <c r="G31" s="24"/>
      <c r="H31" s="38"/>
      <c r="I31" s="24"/>
      <c r="J31" s="24"/>
      <c r="K31" s="24"/>
      <c r="L31" s="38"/>
      <c r="M31" s="48">
        <f>SUM(M7:M29)</f>
        <v>-774306.13500000001</v>
      </c>
      <c r="N31" s="48">
        <f t="shared" ref="N31:P31" si="42">SUM(N7:N29)</f>
        <v>663411.63774999999</v>
      </c>
      <c r="O31" s="48">
        <f t="shared" si="42"/>
        <v>65815.957725000015</v>
      </c>
      <c r="P31" s="48">
        <f t="shared" si="42"/>
        <v>-45078.539525000007</v>
      </c>
      <c r="Q31" s="49"/>
      <c r="R31" s="48">
        <f t="shared" ref="R31:U31" si="43">SUM(R7:R29)</f>
        <v>-1232359.9650000001</v>
      </c>
      <c r="S31" s="48">
        <f t="shared" si="43"/>
        <v>1143918.6622500001</v>
      </c>
      <c r="T31" s="48">
        <f t="shared" si="43"/>
        <v>104750.40577500002</v>
      </c>
      <c r="U31" s="48">
        <f t="shared" si="43"/>
        <v>16309.103025000015</v>
      </c>
      <c r="V31" s="49"/>
      <c r="W31" s="48">
        <f t="shared" ref="W31:Z31" si="44">SUM(W7:W29)</f>
        <v>-6786.9000000000005</v>
      </c>
      <c r="X31" s="48">
        <f t="shared" si="44"/>
        <v>0</v>
      </c>
      <c r="Y31" s="48">
        <f t="shared" si="44"/>
        <v>576.88650000000007</v>
      </c>
      <c r="Z31" s="48">
        <f t="shared" si="44"/>
        <v>-6210.0135000000009</v>
      </c>
      <c r="AA31" s="49"/>
      <c r="AB31" s="48">
        <f t="shared" ref="AB31:AE31" si="45">SUM(AB7:AB29)</f>
        <v>-2013453</v>
      </c>
      <c r="AC31" s="48">
        <f t="shared" si="45"/>
        <v>1807330.3000000003</v>
      </c>
      <c r="AD31" s="48">
        <f t="shared" si="45"/>
        <v>171143.25000000006</v>
      </c>
      <c r="AE31" s="48">
        <f t="shared" si="45"/>
        <v>-34979.450000000012</v>
      </c>
      <c r="AF31" s="38"/>
    </row>
    <row r="32" spans="1:32" x14ac:dyDescent="0.25">
      <c r="E32" s="38"/>
      <c r="F32" s="24"/>
      <c r="G32" s="24"/>
      <c r="H32" s="38"/>
      <c r="I32" s="24"/>
      <c r="J32" s="24"/>
      <c r="K32" s="24"/>
      <c r="L32" s="38"/>
      <c r="Q32" s="38"/>
      <c r="V32" s="38"/>
      <c r="AA32" s="38"/>
      <c r="AF32" s="38"/>
    </row>
    <row r="33" spans="5:32" x14ac:dyDescent="0.25">
      <c r="E33" s="38"/>
      <c r="F33" s="24"/>
      <c r="G33" s="24"/>
      <c r="H33" s="38"/>
      <c r="I33" s="24"/>
      <c r="J33" s="24"/>
      <c r="K33" s="24"/>
      <c r="L33" s="38"/>
      <c r="Q33" s="38"/>
      <c r="V33" s="38"/>
      <c r="AA33" s="38"/>
      <c r="AF33" s="38"/>
    </row>
    <row r="34" spans="5:32" x14ac:dyDescent="0.25">
      <c r="E34" s="38"/>
      <c r="F34" s="24"/>
      <c r="G34" s="24"/>
      <c r="H34" s="38"/>
      <c r="I34" s="24"/>
      <c r="J34" s="24"/>
      <c r="K34" s="24"/>
      <c r="L34" s="38"/>
      <c r="Q34" s="38"/>
      <c r="V34" s="38"/>
      <c r="AA34" s="38"/>
      <c r="AF34" s="38"/>
    </row>
    <row r="35" spans="5:32" x14ac:dyDescent="0.25">
      <c r="E35" s="38"/>
      <c r="F35" s="24"/>
      <c r="G35" s="24"/>
      <c r="H35" s="38"/>
      <c r="I35" s="24"/>
      <c r="J35" s="24"/>
      <c r="K35" s="24"/>
      <c r="L35" s="38"/>
      <c r="Q35" s="38"/>
      <c r="V35" s="38"/>
      <c r="AA35" s="38"/>
      <c r="AF35" s="38"/>
    </row>
    <row r="36" spans="5:32" x14ac:dyDescent="0.25">
      <c r="E36" s="38"/>
      <c r="F36" s="24"/>
      <c r="G36" s="24"/>
      <c r="H36" s="38"/>
      <c r="I36" s="24"/>
      <c r="J36" s="24"/>
      <c r="K36" s="24"/>
      <c r="L36" s="38"/>
      <c r="Q36" s="38"/>
      <c r="V36" s="38"/>
      <c r="AA36" s="38"/>
      <c r="AF36" s="38"/>
    </row>
    <row r="37" spans="5:32" x14ac:dyDescent="0.25">
      <c r="E37" s="38"/>
      <c r="F37" s="24"/>
      <c r="G37" s="24"/>
      <c r="H37" s="38"/>
      <c r="I37" s="24"/>
      <c r="J37" s="24"/>
      <c r="K37" s="24"/>
      <c r="L37" s="38"/>
      <c r="Q37" s="38"/>
      <c r="R37" s="15" t="s">
        <v>25</v>
      </c>
      <c r="U37" s="47">
        <f>SUM(U7:U17)</f>
        <v>75825.432525000011</v>
      </c>
      <c r="V37" s="38"/>
      <c r="AA37" s="38"/>
      <c r="AF37" s="38"/>
    </row>
    <row r="38" spans="5:32" x14ac:dyDescent="0.25">
      <c r="E38" s="38"/>
      <c r="F38" s="24"/>
      <c r="G38" s="24"/>
      <c r="H38" s="38"/>
      <c r="I38" s="24"/>
      <c r="J38" s="24"/>
      <c r="K38" s="24"/>
      <c r="L38" s="38"/>
      <c r="Q38" s="38"/>
      <c r="V38" s="38"/>
      <c r="AA38" s="38"/>
      <c r="AF38" s="38"/>
    </row>
    <row r="39" spans="5:32" x14ac:dyDescent="0.25">
      <c r="E39" s="38"/>
      <c r="F39" s="24"/>
      <c r="G39" s="24"/>
      <c r="H39" s="38"/>
      <c r="I39" s="24"/>
      <c r="J39" s="24"/>
      <c r="K39" s="24"/>
      <c r="L39" s="38"/>
      <c r="Q39" s="38"/>
      <c r="R39" s="50" t="s">
        <v>26</v>
      </c>
      <c r="U39" s="15">
        <v>75830.259999999995</v>
      </c>
      <c r="V39" s="38"/>
      <c r="AA39" s="38"/>
      <c r="AF39" s="38"/>
    </row>
    <row r="40" spans="5:32" x14ac:dyDescent="0.25">
      <c r="E40" s="38"/>
      <c r="H40" s="38"/>
      <c r="L40" s="38"/>
      <c r="Q40" s="38"/>
      <c r="V40" s="38"/>
      <c r="AA40" s="38"/>
      <c r="AF40" s="38"/>
    </row>
    <row r="41" spans="5:32" x14ac:dyDescent="0.25">
      <c r="E41" s="38"/>
      <c r="H41" s="38"/>
      <c r="L41" s="38"/>
      <c r="Q41" s="38"/>
      <c r="R41" s="15" t="s">
        <v>27</v>
      </c>
      <c r="U41" s="37">
        <f>+U37-U39</f>
        <v>-4.8274749999836786</v>
      </c>
      <c r="V41" s="38"/>
      <c r="AA41" s="38"/>
      <c r="AF41" s="38"/>
    </row>
    <row r="42" spans="5:32" x14ac:dyDescent="0.25">
      <c r="E42" s="38"/>
      <c r="H42" s="38"/>
      <c r="L42" s="38"/>
      <c r="Q42" s="38"/>
      <c r="V42" s="38"/>
      <c r="AA42" s="38"/>
      <c r="AF42" s="38"/>
    </row>
    <row r="43" spans="5:32" x14ac:dyDescent="0.25">
      <c r="E43" s="38"/>
      <c r="H43" s="38"/>
      <c r="L43" s="38"/>
      <c r="Q43" s="38"/>
      <c r="V43" s="38"/>
      <c r="AA43" s="38"/>
      <c r="AF43" s="38"/>
    </row>
    <row r="44" spans="5:32" x14ac:dyDescent="0.25">
      <c r="E44" s="38"/>
      <c r="H44" s="38"/>
      <c r="L44" s="38"/>
      <c r="Q44" s="38"/>
      <c r="R44" s="3" t="s">
        <v>28</v>
      </c>
      <c r="U44" s="37">
        <f>+U31</f>
        <v>16309.103025000015</v>
      </c>
      <c r="V44" s="38"/>
      <c r="W44" s="15" t="s">
        <v>29</v>
      </c>
      <c r="Z44" s="37">
        <f>+Z31</f>
        <v>-6210.0135000000009</v>
      </c>
      <c r="AA44" s="38"/>
      <c r="AF44" s="38"/>
    </row>
    <row r="45" spans="5:32" x14ac:dyDescent="0.25">
      <c r="E45" s="38"/>
      <c r="H45" s="38"/>
      <c r="L45" s="38"/>
      <c r="Q45" s="38"/>
      <c r="V45" s="38"/>
      <c r="AA45" s="38"/>
      <c r="AF45" s="38"/>
    </row>
    <row r="46" spans="5:32" x14ac:dyDescent="0.25">
      <c r="E46" s="38"/>
      <c r="H46" s="38"/>
      <c r="L46" s="38"/>
      <c r="Q46" s="38"/>
      <c r="R46" s="50" t="s">
        <v>26</v>
      </c>
      <c r="U46" s="37">
        <v>-75830.259999999995</v>
      </c>
      <c r="V46" s="38"/>
      <c r="AA46" s="38"/>
      <c r="AF46" s="38"/>
    </row>
    <row r="47" spans="5:32" x14ac:dyDescent="0.25">
      <c r="E47" s="38"/>
      <c r="H47" s="38"/>
      <c r="L47" s="38"/>
      <c r="Q47" s="38"/>
      <c r="V47" s="38"/>
      <c r="AA47" s="38"/>
      <c r="AF47" s="38"/>
    </row>
    <row r="48" spans="5:32" x14ac:dyDescent="0.25">
      <c r="E48" s="38"/>
      <c r="H48" s="38"/>
      <c r="L48" s="38"/>
      <c r="Q48" s="38"/>
      <c r="R48" s="15" t="s">
        <v>31</v>
      </c>
      <c r="U48" s="37">
        <f>SUM(U44:U46)</f>
        <v>-59521.156974999976</v>
      </c>
      <c r="V48" s="38"/>
      <c r="AA48" s="38"/>
      <c r="AF48" s="38"/>
    </row>
    <row r="49" spans="5:32" x14ac:dyDescent="0.25">
      <c r="E49" s="38"/>
      <c r="H49" s="38"/>
      <c r="L49" s="38"/>
      <c r="Q49" s="38"/>
      <c r="V49" s="38"/>
      <c r="AA49" s="38"/>
      <c r="AF49" s="38"/>
    </row>
    <row r="50" spans="5:32" x14ac:dyDescent="0.25">
      <c r="E50" s="38"/>
      <c r="H50" s="38"/>
      <c r="L50" s="38"/>
      <c r="Q50" s="38"/>
      <c r="V50" s="38"/>
      <c r="AA50" s="38"/>
      <c r="AF50" s="38"/>
    </row>
    <row r="51" spans="5:32" x14ac:dyDescent="0.25">
      <c r="E51" s="38"/>
      <c r="H51" s="38"/>
      <c r="L51" s="38"/>
      <c r="Q51" s="38"/>
      <c r="V51" s="38"/>
      <c r="AA51" s="38"/>
      <c r="AF51" s="38"/>
    </row>
  </sheetData>
  <mergeCells count="6">
    <mergeCell ref="AB2:AE2"/>
    <mergeCell ref="I4:K4"/>
    <mergeCell ref="A1:D1"/>
    <mergeCell ref="M2:P2"/>
    <mergeCell ref="R2:U2"/>
    <mergeCell ref="W2:Z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Email Ex GB</vt:lpstr>
      <vt:lpstr>Ex Reports 66113346</vt:lpstr>
      <vt:lpstr>Ex IOM 1742503</vt:lpstr>
      <vt:lpstr>'Ex IOM 1742503'!Print_Area</vt:lpstr>
      <vt:lpstr>'Ex Reports 66113346'!Print_Area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Ryan</dc:creator>
  <cp:lastModifiedBy>gsb</cp:lastModifiedBy>
  <cp:lastPrinted>2020-06-25T07:33:26Z</cp:lastPrinted>
  <dcterms:created xsi:type="dcterms:W3CDTF">2017-03-31T11:43:54Z</dcterms:created>
  <dcterms:modified xsi:type="dcterms:W3CDTF">2020-06-25T08:07:02Z</dcterms:modified>
</cp:coreProperties>
</file>